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3935" windowHeight="5835"/>
  </bookViews>
  <sheets>
    <sheet name="SSHN2024" sheetId="1" r:id="rId1"/>
  </sheets>
  <definedNames>
    <definedName name="_xlnm._FilterDatabase" localSheetId="0" hidden="1">SSHN2024!$A$4:$L$25</definedName>
    <definedName name="_xlnm.Print_Area" localSheetId="0">SSHN2024!$A$2:$O$180</definedName>
  </definedNames>
  <calcPr calcId="145621"/>
</workbook>
</file>

<file path=xl/calcChain.xml><?xml version="1.0" encoding="utf-8"?>
<calcChain xmlns="http://schemas.openxmlformats.org/spreadsheetml/2006/main">
  <c r="G118" i="1" l="1"/>
  <c r="J119" i="1" l="1"/>
  <c r="B6" i="1"/>
  <c r="J137" i="1"/>
  <c r="J148" i="1" l="1"/>
  <c r="J163" i="1"/>
  <c r="K162" i="1" s="1"/>
  <c r="J160" i="1"/>
  <c r="J159" i="1"/>
  <c r="J54" i="1"/>
  <c r="J53" i="1"/>
  <c r="H21" i="1"/>
  <c r="B22" i="1" s="1"/>
  <c r="I168" i="1"/>
  <c r="I51" i="1"/>
  <c r="K158" i="1" l="1"/>
  <c r="K21" i="1"/>
  <c r="I54" i="1"/>
  <c r="I28" i="1"/>
  <c r="K27" i="1" s="1"/>
  <c r="I25" i="1"/>
  <c r="K24" i="1" s="1"/>
  <c r="I42" i="1"/>
  <c r="I33" i="1"/>
  <c r="J145" i="1"/>
  <c r="J144" i="1"/>
  <c r="J155" i="1"/>
  <c r="J154" i="1"/>
  <c r="J153" i="1"/>
  <c r="J150" i="1"/>
  <c r="J149" i="1"/>
  <c r="J147" i="1"/>
  <c r="J146" i="1"/>
  <c r="J143" i="1"/>
  <c r="I137" i="1"/>
  <c r="I139" i="1"/>
  <c r="I98" i="1"/>
  <c r="K97" i="1" s="1"/>
  <c r="I91" i="1"/>
  <c r="K90" i="1" s="1"/>
  <c r="I84" i="1"/>
  <c r="K83" i="1" s="1"/>
  <c r="I74" i="1"/>
  <c r="K73" i="1" s="1"/>
  <c r="I69" i="1"/>
  <c r="K68" i="1" s="1"/>
  <c r="I65" i="1"/>
  <c r="K64" i="1" s="1"/>
  <c r="I60" i="1"/>
  <c r="K59" i="1" s="1"/>
  <c r="I133" i="1"/>
  <c r="K132" i="1" s="1"/>
  <c r="I126" i="1"/>
  <c r="I125" i="1"/>
  <c r="I124" i="1"/>
  <c r="K123" i="1" s="1"/>
  <c r="I120" i="1"/>
  <c r="I119" i="1"/>
  <c r="K116" i="1" s="1"/>
  <c r="I117" i="1"/>
  <c r="J113" i="1"/>
  <c r="J107" i="1"/>
  <c r="J108" i="1"/>
  <c r="J109" i="1"/>
  <c r="J110" i="1"/>
  <c r="J111" i="1"/>
  <c r="J112" i="1"/>
  <c r="J106" i="1"/>
  <c r="I102" i="1"/>
  <c r="K101" i="1" s="1"/>
  <c r="I94" i="1"/>
  <c r="K93" i="1" s="1"/>
  <c r="I87" i="1"/>
  <c r="K86" i="1" s="1"/>
  <c r="I80" i="1"/>
  <c r="K79" i="1" s="1"/>
  <c r="I77" i="1"/>
  <c r="K76" i="1" s="1"/>
  <c r="I53" i="1"/>
  <c r="I48" i="1"/>
  <c r="I47" i="1"/>
  <c r="I46" i="1"/>
  <c r="K43" i="1" s="1"/>
  <c r="I45" i="1"/>
  <c r="I44" i="1"/>
  <c r="I39" i="1"/>
  <c r="I38" i="1"/>
  <c r="I37" i="1"/>
  <c r="K34" i="1" s="1"/>
  <c r="I36" i="1"/>
  <c r="I35" i="1"/>
  <c r="K136" i="1" l="1"/>
  <c r="K152" i="1"/>
  <c r="K52" i="1"/>
  <c r="K142" i="1"/>
  <c r="K105" i="1"/>
  <c r="J166" i="1" l="1"/>
</calcChain>
</file>

<file path=xl/sharedStrings.xml><?xml version="1.0" encoding="utf-8"?>
<sst xmlns="http://schemas.openxmlformats.org/spreadsheetml/2006/main" count="322" uniqueCount="213">
  <si>
    <t>NOM et Prénom :</t>
  </si>
  <si>
    <t>Grade :</t>
  </si>
  <si>
    <t>Grade</t>
  </si>
  <si>
    <t>Oui ou non</t>
  </si>
  <si>
    <t>Oui</t>
  </si>
  <si>
    <t>Non</t>
  </si>
  <si>
    <t>Faculté</t>
  </si>
  <si>
    <t>Département :</t>
  </si>
  <si>
    <t>Faculté des Sciences Exactes</t>
  </si>
  <si>
    <t>Faculté de Technologie</t>
  </si>
  <si>
    <t>Faculté des Sciences de la Nature et de la Vie</t>
  </si>
  <si>
    <t>Faculté de Droit et des Sciences Politiques</t>
  </si>
  <si>
    <t>Faculté des Lettres et des Langues</t>
  </si>
  <si>
    <t>Faculté des Sciences Economiques, Commerciales et des Sciences de Gestion</t>
  </si>
  <si>
    <t>Faculté des Sciences Humaines et Sociales</t>
  </si>
  <si>
    <t>Professeur</t>
  </si>
  <si>
    <t>Spécialité :</t>
  </si>
  <si>
    <t>Distinctions liées à des réalisations scientifiques, Brevet d’invention.</t>
  </si>
  <si>
    <t xml:space="preserve">J'atteste que le nom de l'Université de Bejaia figure dans chacune de ces publications : </t>
  </si>
  <si>
    <t>Type de mobilité :</t>
  </si>
  <si>
    <t>au</t>
  </si>
  <si>
    <t>Dates (Période) du séjour :              Du</t>
  </si>
  <si>
    <t xml:space="preserve">J'atteste que le nom de l'Université de Bejaia figure dans chacune de ces communications : </t>
  </si>
  <si>
    <t>jj/mm/aaaa</t>
  </si>
  <si>
    <t>Position</t>
  </si>
  <si>
    <t>Nombre</t>
  </si>
  <si>
    <t>Projets de type : 
PRIMA, Erasmus+, ……etc.</t>
  </si>
  <si>
    <t>Projets dans le cadre du programme national de recherche (PRFU, PNR, ….)</t>
  </si>
  <si>
    <t>Co-encadrement 
de Thèses de doctorat (Soutenues)</t>
  </si>
  <si>
    <t>Encadrement 
de Thèses de doctorat (Soutenues)</t>
  </si>
  <si>
    <t>Veuillez indiquer :</t>
  </si>
  <si>
    <t xml:space="preserve"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
</t>
  </si>
  <si>
    <r>
      <rPr>
        <sz val="11"/>
        <color rgb="FFCC00FF"/>
        <rFont val="Tahoma"/>
        <family val="2"/>
      </rPr>
      <t>*</t>
    </r>
    <r>
      <rPr>
        <b/>
        <sz val="11"/>
        <color rgb="FFCC00FF"/>
        <rFont val="Tahoma"/>
        <family val="2"/>
      </rPr>
      <t>Communications Internationales indexées</t>
    </r>
  </si>
  <si>
    <t>Oui ou Non ?</t>
  </si>
  <si>
    <t>0-1000</t>
  </si>
  <si>
    <t>Nombre Total de publications :</t>
  </si>
  <si>
    <t>Nombre de Points</t>
  </si>
  <si>
    <t>0-3</t>
  </si>
  <si>
    <t>0-2</t>
  </si>
  <si>
    <r>
      <t xml:space="preserve">Communications 
</t>
    </r>
    <r>
      <rPr>
        <b/>
        <sz val="11"/>
        <color rgb="FFFF0000"/>
        <rFont val="Tahoma"/>
        <family val="2"/>
      </rPr>
      <t>Nationales</t>
    </r>
  </si>
  <si>
    <r>
      <t xml:space="preserve">Communications Internationales 
</t>
    </r>
    <r>
      <rPr>
        <b/>
        <sz val="11"/>
        <color rgb="FFFF0000"/>
        <rFont val="Tahoma"/>
        <family val="2"/>
      </rPr>
      <t>Non-Indexées</t>
    </r>
    <r>
      <rPr>
        <b/>
        <sz val="11"/>
        <rFont val="Tahoma"/>
        <family val="2"/>
      </rPr>
      <t xml:space="preserve"> </t>
    </r>
  </si>
  <si>
    <r>
      <t xml:space="preserve">Communications Internationales 
</t>
    </r>
    <r>
      <rPr>
        <b/>
        <sz val="11"/>
        <color rgb="FFFF0000"/>
        <rFont val="Tahoma"/>
        <family val="2"/>
      </rPr>
      <t>Indexées (Scopus, WOS)</t>
    </r>
  </si>
  <si>
    <r>
      <t>Nombre de publications (</t>
    </r>
    <r>
      <rPr>
        <b/>
        <sz val="11"/>
        <color rgb="FFFF0000"/>
        <rFont val="Tahoma"/>
        <family val="2"/>
      </rPr>
      <t>Max.02</t>
    </r>
    <r>
      <rPr>
        <b/>
        <sz val="11"/>
        <color rgb="FF0000FF"/>
        <rFont val="Tahoma"/>
        <family val="2"/>
      </rPr>
      <t>) 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</si>
  <si>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indexées</t>
    </r>
    <r>
      <rPr>
        <b/>
        <sz val="11"/>
        <color rgb="FF0000FF"/>
        <rFont val="Tahoma"/>
        <family val="2"/>
      </rPr>
      <t xml:space="preserve"> 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</si>
  <si>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Non-indexées</t>
    </r>
    <r>
      <rPr>
        <b/>
        <sz val="11"/>
        <color rgb="FF0000FF"/>
        <rFont val="Tahoma"/>
        <family val="2"/>
      </rPr>
      <t xml:space="preserve"> :</t>
    </r>
  </si>
  <si>
    <r>
      <rPr>
        <sz val="11"/>
        <color rgb="FFCC00FF"/>
        <rFont val="Tahoma"/>
        <family val="2"/>
      </rPr>
      <t>*</t>
    </r>
    <r>
      <rPr>
        <b/>
        <sz val="11"/>
        <color rgb="FFCC00FF"/>
        <rFont val="Tahoma"/>
        <family val="2"/>
      </rPr>
      <t>Communications Internationales Non-indexées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</si>
  <si>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Nationales</t>
    </r>
    <r>
      <rPr>
        <b/>
        <sz val="11"/>
        <color rgb="FF0000FF"/>
        <rFont val="Tahoma"/>
        <family val="2"/>
      </rPr>
      <t xml:space="preserve"> :</t>
    </r>
  </si>
  <si>
    <r>
      <rPr>
        <sz val="11"/>
        <color rgb="FFCC00FF"/>
        <rFont val="Tahoma"/>
        <family val="2"/>
      </rPr>
      <t>*</t>
    </r>
    <r>
      <rPr>
        <b/>
        <sz val="11"/>
        <color rgb="FFCC00FF"/>
        <rFont val="Tahoma"/>
        <family val="2"/>
      </rPr>
      <t xml:space="preserve">Communications nationales </t>
    </r>
  </si>
  <si>
    <t>Projets de Développement Technologique avec un Partenaire Socio-Economique</t>
  </si>
  <si>
    <t>(Dével. Tech. Avec Par. S Eco.)</t>
  </si>
  <si>
    <t>(Internationaux)</t>
  </si>
  <si>
    <t>(Prog. Nat Recherche)</t>
  </si>
  <si>
    <t xml:space="preserve">Nombre de Projets: </t>
  </si>
  <si>
    <r>
      <t xml:space="preserve">Nombre de Thèses </t>
    </r>
    <r>
      <rPr>
        <b/>
        <u/>
        <sz val="11"/>
        <color rgb="FF0000FF"/>
        <rFont val="Tahoma"/>
        <family val="2"/>
      </rPr>
      <t>Encadrées</t>
    </r>
    <r>
      <rPr>
        <b/>
        <sz val="11"/>
        <color rgb="FF0000FF"/>
        <rFont val="Tahoma"/>
        <family val="2"/>
      </rPr>
      <t>:</t>
    </r>
  </si>
  <si>
    <r>
      <t xml:space="preserve">Nombre de Thèses </t>
    </r>
    <r>
      <rPr>
        <b/>
        <u/>
        <sz val="11"/>
        <color rgb="FF0000FF"/>
        <rFont val="Tahoma"/>
        <family val="2"/>
      </rPr>
      <t>Co-encadrées</t>
    </r>
    <r>
      <rPr>
        <b/>
        <sz val="11"/>
        <color rgb="FF0000FF"/>
        <rFont val="Tahoma"/>
        <family val="2"/>
      </rPr>
      <t>:</t>
    </r>
  </si>
  <si>
    <t>Nombre de Mémoires de Master :</t>
  </si>
  <si>
    <t>Nombre de Cours (Tronc Comm.):</t>
  </si>
  <si>
    <t>Enseignements (Cours magistraux)
en Tronc Commun</t>
  </si>
  <si>
    <t>Aucune</t>
  </si>
  <si>
    <t xml:space="preserve"> Centre d'Appui à la Technologie et à l'Innovation(CATI) </t>
  </si>
  <si>
    <t xml:space="preserve"> Club de Recherche d'Emploi (CRE)</t>
  </si>
  <si>
    <t xml:space="preserve"> Centre Des Carrières (CDC)</t>
  </si>
  <si>
    <t xml:space="preserve"> Incubateur de l'Université</t>
  </si>
  <si>
    <t>après la dernière sortie.</t>
  </si>
  <si>
    <t>soutenues après la dernière sortie.</t>
  </si>
  <si>
    <t>Nombre de documents validés par le CSF :</t>
  </si>
  <si>
    <t>Nombre de Chapitres de livres :</t>
  </si>
  <si>
    <t>Nombre d'ouvrages publiés :</t>
  </si>
  <si>
    <t>Parmi ces ouvrages :</t>
  </si>
  <si>
    <t>Conseil Scientifique de la Faculté (CSF)</t>
  </si>
  <si>
    <t>"Oui" ou "Non" ?</t>
  </si>
  <si>
    <t>Si "Oui", lequel ?</t>
  </si>
  <si>
    <t>Programme de mobilité à l'étranger de l'année 2024</t>
  </si>
  <si>
    <t>Fait le :</t>
  </si>
  <si>
    <t>………………………</t>
  </si>
  <si>
    <r>
      <t xml:space="preserve">Veuillez indiquer </t>
    </r>
    <r>
      <rPr>
        <b/>
        <u val="double"/>
        <sz val="11"/>
        <rFont val="Tahoma"/>
        <family val="2"/>
      </rPr>
      <t>votre position</t>
    </r>
    <r>
      <rPr>
        <b/>
        <sz val="11"/>
        <rFont val="Tahoma"/>
        <family val="2"/>
      </rPr>
      <t xml:space="preserve"> parmi les auteurs:</t>
    </r>
  </si>
  <si>
    <r>
      <t xml:space="preserve">Veuillez indiquer le </t>
    </r>
    <r>
      <rPr>
        <b/>
        <u val="double"/>
        <sz val="11"/>
        <rFont val="Tahoma"/>
        <family val="2"/>
      </rPr>
      <t>nombre de publications</t>
    </r>
    <r>
      <rPr>
        <b/>
        <sz val="11"/>
        <rFont val="Tahoma"/>
        <family val="2"/>
      </rPr>
      <t xml:space="preserve"> où vous êtes :</t>
    </r>
  </si>
  <si>
    <t>Séjour Scientifique de Haut Niveau (SSHN)</t>
  </si>
  <si>
    <t>Stage de Perfectionnement (SP)</t>
  </si>
  <si>
    <t>Participation à une Manifestation Scientifique (PMS)</t>
  </si>
  <si>
    <t>obtenues après la dernière sortie.</t>
  </si>
  <si>
    <t>Nbre points</t>
  </si>
  <si>
    <r>
      <t xml:space="preserve">Occupez-vous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un poste supérieur ? </t>
    </r>
  </si>
  <si>
    <r>
      <t xml:space="preserve">Dans la </t>
    </r>
    <r>
      <rPr>
        <u/>
        <sz val="11"/>
        <color theme="1"/>
        <rFont val="Tahoma"/>
        <family val="2"/>
      </rPr>
      <t>1ère Publication</t>
    </r>
    <r>
      <rPr>
        <sz val="11"/>
        <color theme="1"/>
        <rFont val="Tahoma"/>
        <family val="2"/>
      </rPr>
      <t>, je suis à la position :</t>
    </r>
  </si>
  <si>
    <r>
      <t xml:space="preserve">Dans la </t>
    </r>
    <r>
      <rPr>
        <u/>
        <sz val="11"/>
        <color theme="1"/>
        <rFont val="Tahoma"/>
        <family val="2"/>
      </rPr>
      <t>2ème Publication</t>
    </r>
    <r>
      <rPr>
        <sz val="11"/>
        <color theme="1"/>
        <rFont val="Tahoma"/>
        <family val="2"/>
      </rPr>
      <t>, je suis à la position :</t>
    </r>
  </si>
  <si>
    <t>Conformément à l’annexe de l'arrêté ministériel n°255 du 25/02/2024</t>
  </si>
  <si>
    <t>A masquer !
……..&gt;</t>
  </si>
  <si>
    <r>
      <t xml:space="preserve">Sous-total 
des points 
(par rubrique)
 </t>
    </r>
    <r>
      <rPr>
        <sz val="11"/>
        <color rgb="FFFF0000"/>
        <rFont val="Tahoma"/>
        <family val="2"/>
      </rPr>
      <t>....</t>
    </r>
    <r>
      <rPr>
        <b/>
        <sz val="11"/>
        <color rgb="FFFF0000"/>
        <rFont val="Symbol"/>
        <family val="1"/>
        <charset val="2"/>
      </rPr>
      <t xml:space="preserve">¯....    </t>
    </r>
  </si>
  <si>
    <t>Après vérification de tous les renseignements portés sur la présente grille, conformément à l'arrêté ministériel n°255 du 25/02/2024.</t>
  </si>
  <si>
    <t>Signature</t>
  </si>
  <si>
    <t>Total des points validés</t>
  </si>
  <si>
    <t>Observation</t>
  </si>
  <si>
    <t>Veuillez sélectionner votre grade</t>
  </si>
  <si>
    <t>Veuillez sélectionner le type de mobilité</t>
  </si>
  <si>
    <t>Veuillez sélectionner votre Faculté de rattachement administratif</t>
  </si>
  <si>
    <r>
      <t xml:space="preserve">Nombre de Distinctions </t>
    </r>
    <r>
      <rPr>
        <b/>
        <u/>
        <sz val="11"/>
        <color rgb="FF0000FF"/>
        <rFont val="Tahoma"/>
        <family val="2"/>
      </rPr>
      <t>internationales</t>
    </r>
    <r>
      <rPr>
        <b/>
        <sz val="11"/>
        <color rgb="FF0000FF"/>
        <rFont val="Tahoma"/>
        <family val="2"/>
      </rPr>
      <t xml:space="preserve"> :</t>
    </r>
  </si>
  <si>
    <r>
      <rPr>
        <b/>
        <sz val="10"/>
        <color theme="1"/>
        <rFont val="Tahoma"/>
        <family val="2"/>
      </rPr>
      <t>Publications
de Catégorie
"A"</t>
    </r>
    <r>
      <rPr>
        <b/>
        <sz val="11"/>
        <color theme="1"/>
        <rFont val="Tahoma"/>
        <family val="2"/>
      </rPr>
      <t xml:space="preserve">
</t>
    </r>
    <r>
      <rPr>
        <sz val="10"/>
        <color rgb="FFFF0000"/>
        <rFont val="Tahoma"/>
        <family val="2"/>
      </rPr>
      <t>(15Pts/Article)</t>
    </r>
  </si>
  <si>
    <r>
      <rPr>
        <b/>
        <sz val="10"/>
        <color theme="1"/>
        <rFont val="Tahoma"/>
        <family val="2"/>
      </rPr>
      <t>Publications
de Catégorie
"B"</t>
    </r>
    <r>
      <rPr>
        <b/>
        <sz val="11"/>
        <color theme="1"/>
        <rFont val="Tahoma"/>
        <family val="2"/>
      </rPr>
      <t xml:space="preserve">
</t>
    </r>
    <r>
      <rPr>
        <sz val="10"/>
        <color rgb="FFFF0000"/>
        <rFont val="Tahoma"/>
        <family val="2"/>
      </rPr>
      <t>(10Pts/Article)</t>
    </r>
  </si>
  <si>
    <r>
      <rPr>
        <b/>
        <sz val="10"/>
        <color theme="1"/>
        <rFont val="Tahoma"/>
        <family val="2"/>
      </rPr>
      <t>Publications
de Catégorie
"C"</t>
    </r>
    <r>
      <rPr>
        <b/>
        <sz val="11"/>
        <color theme="1"/>
        <rFont val="Tahoma"/>
        <family val="2"/>
      </rPr>
      <t xml:space="preserve">
</t>
    </r>
    <r>
      <rPr>
        <sz val="10"/>
        <color rgb="FFFF0000"/>
        <rFont val="Tahoma"/>
        <family val="2"/>
      </rPr>
      <t>(05Pts/Article)</t>
    </r>
  </si>
  <si>
    <r>
      <t>1er Auteur (</t>
    </r>
    <r>
      <rPr>
        <sz val="11"/>
        <color rgb="FFFF0000"/>
        <rFont val="Tahoma"/>
        <family val="2"/>
      </rPr>
      <t>100% Points</t>
    </r>
    <r>
      <rPr>
        <sz val="11"/>
        <color theme="1"/>
        <rFont val="Tahoma"/>
        <family val="2"/>
      </rPr>
      <t>) :</t>
    </r>
  </si>
  <si>
    <r>
      <t xml:space="preserve">       2ème Auteur (</t>
    </r>
    <r>
      <rPr>
        <sz val="11"/>
        <color rgb="FFFF0000"/>
        <rFont val="Tahoma"/>
        <family val="2"/>
      </rPr>
      <t>90% Points</t>
    </r>
    <r>
      <rPr>
        <sz val="11"/>
        <color theme="1"/>
        <rFont val="Tahoma"/>
        <family val="2"/>
      </rPr>
      <t>) :</t>
    </r>
  </si>
  <si>
    <r>
      <t>3ème Auteur (</t>
    </r>
    <r>
      <rPr>
        <sz val="11"/>
        <color rgb="FFFF0000"/>
        <rFont val="Tahoma"/>
        <family val="2"/>
      </rPr>
      <t>80% Points</t>
    </r>
    <r>
      <rPr>
        <sz val="11"/>
        <color theme="1"/>
        <rFont val="Tahoma"/>
        <family val="2"/>
      </rPr>
      <t>) :</t>
    </r>
  </si>
  <si>
    <r>
      <t>4ème Auteur (</t>
    </r>
    <r>
      <rPr>
        <sz val="11"/>
        <color rgb="FFFF0000"/>
        <rFont val="Tahoma"/>
        <family val="2"/>
      </rPr>
      <t>70% Points</t>
    </r>
    <r>
      <rPr>
        <sz val="11"/>
        <color theme="1"/>
        <rFont val="Tahoma"/>
        <family val="2"/>
      </rPr>
      <t>) :</t>
    </r>
  </si>
  <si>
    <r>
      <t>5ème Auteur ou plus (</t>
    </r>
    <r>
      <rPr>
        <sz val="11"/>
        <color rgb="FFFF0000"/>
        <rFont val="Tahoma"/>
        <family val="2"/>
      </rPr>
      <t>50% Points</t>
    </r>
    <r>
      <rPr>
        <sz val="11"/>
        <color theme="1"/>
        <rFont val="Tahoma"/>
        <family val="2"/>
      </rPr>
      <t>):</t>
    </r>
  </si>
  <si>
    <t>0-4</t>
  </si>
  <si>
    <r>
      <t>Nombre de Points (</t>
    </r>
    <r>
      <rPr>
        <sz val="11"/>
        <color rgb="FFFF0000"/>
        <rFont val="Tahoma"/>
        <family val="2"/>
      </rPr>
      <t>6 Points/Comm.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</si>
  <si>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10 Points/Projet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</si>
  <si>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5 Points/Projet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</si>
  <si>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5 Points/Thèse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</si>
  <si>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3 Points/Thèse</t>
    </r>
    <r>
      <rPr>
        <sz val="11"/>
        <rFont val="Tahoma"/>
        <family val="2"/>
      </rPr>
      <t>) :</t>
    </r>
  </si>
  <si>
    <r>
      <t>Nbre Points (</t>
    </r>
    <r>
      <rPr>
        <sz val="11"/>
        <color rgb="FFFF0000"/>
        <rFont val="Tahoma"/>
        <family val="2"/>
      </rPr>
      <t>3 Points/Projet. Max.: 2 Projets</t>
    </r>
    <r>
      <rPr>
        <sz val="11"/>
        <rFont val="Tahoma"/>
        <family val="2"/>
      </rPr>
      <t>):</t>
    </r>
  </si>
  <si>
    <r>
      <t>Nombre de Points (</t>
    </r>
    <r>
      <rPr>
        <sz val="11"/>
        <color rgb="FFFF0000"/>
        <rFont val="Tahoma"/>
        <family val="2"/>
      </rPr>
      <t>5 Points/Projet</t>
    </r>
    <r>
      <rPr>
        <sz val="11"/>
        <rFont val="Tahoma"/>
        <family val="2"/>
      </rPr>
      <t>):</t>
    </r>
  </si>
  <si>
    <r>
      <rPr>
        <b/>
        <u/>
        <sz val="11"/>
        <rFont val="Tahoma"/>
        <family val="2"/>
      </rPr>
      <t>Autres structures Non citées</t>
    </r>
    <r>
      <rPr>
        <b/>
        <sz val="11"/>
        <rFont val="Tahoma"/>
        <family val="2"/>
      </rPr>
      <t>:</t>
    </r>
    <r>
      <rPr>
        <b/>
        <sz val="11"/>
        <color rgb="FF0000FF"/>
        <rFont val="Tahoma"/>
        <family val="2"/>
      </rPr>
      <t xml:space="preserve"> indiquer le nombre de structures où vous êtes membre:</t>
    </r>
  </si>
  <si>
    <r>
      <t>Nombre de Points (</t>
    </r>
    <r>
      <rPr>
        <sz val="11"/>
        <color rgb="FFFF0000"/>
        <rFont val="Tahoma"/>
        <family val="2"/>
      </rPr>
      <t>05 points/Chapter Book</t>
    </r>
    <r>
      <rPr>
        <sz val="11"/>
        <rFont val="Tahoma"/>
        <family val="2"/>
      </rPr>
      <t>):</t>
    </r>
  </si>
  <si>
    <r>
      <t>Nombre de Points (</t>
    </r>
    <r>
      <rPr>
        <sz val="11"/>
        <color rgb="FFFF0000"/>
        <rFont val="Tahoma"/>
        <family val="2"/>
      </rPr>
      <t>05 Points/Ouvrage</t>
    </r>
    <r>
      <rPr>
        <sz val="11"/>
        <rFont val="Tahoma"/>
        <family val="2"/>
      </rPr>
      <t>) :</t>
    </r>
  </si>
  <si>
    <r>
      <t xml:space="preserve">Indiquer par </t>
    </r>
    <r>
      <rPr>
        <b/>
        <sz val="11"/>
        <color rgb="FF0000FF"/>
        <rFont val="Tahoma"/>
        <family val="2"/>
      </rPr>
      <t>"Oui"</t>
    </r>
    <r>
      <rPr>
        <b/>
        <sz val="11"/>
        <color theme="1"/>
        <rFont val="Tahoma"/>
        <family val="2"/>
      </rPr>
      <t xml:space="preserve"> si vous êtes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:</t>
    </r>
  </si>
  <si>
    <r>
      <t xml:space="preserve">Indiquer par </t>
    </r>
    <r>
      <rPr>
        <b/>
        <sz val="11"/>
        <color rgb="FF0000FF"/>
        <rFont val="Tahoma"/>
        <family val="2"/>
      </rPr>
      <t xml:space="preserve">"Oui" </t>
    </r>
    <r>
      <rPr>
        <b/>
        <sz val="11"/>
        <color theme="1"/>
        <rFont val="Tahoma"/>
        <family val="2"/>
      </rPr>
      <t xml:space="preserve">si vous êtes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:</t>
    </r>
  </si>
  <si>
    <r>
      <t xml:space="preserve"> </t>
    </r>
    <r>
      <rPr>
        <u/>
        <sz val="11"/>
        <color theme="1"/>
        <rFont val="Tahoma"/>
        <family val="2"/>
      </rPr>
      <t>Président</t>
    </r>
    <r>
      <rPr>
        <sz val="11"/>
        <color theme="1"/>
        <rFont val="Tahoma"/>
        <family val="2"/>
      </rPr>
      <t xml:space="preserve"> du Conseil Scientifique de la Faculté (CSF)</t>
    </r>
  </si>
  <si>
    <r>
      <t>Dernière sortie effectuée à l'Etranger (</t>
    </r>
    <r>
      <rPr>
        <b/>
        <u/>
        <sz val="11"/>
        <color rgb="FFCC00FF"/>
        <rFont val="Tahoma"/>
        <family val="2"/>
      </rPr>
      <t>tout type de mobilité</t>
    </r>
    <r>
      <rPr>
        <b/>
        <sz val="11"/>
        <color rgb="FFCC00FF"/>
        <rFont val="Tahoma"/>
        <family val="2"/>
      </rPr>
      <t xml:space="preserve">) dans le cadre du programme de mobilité/perfectionnement </t>
    </r>
  </si>
  <si>
    <r>
      <t>Nbre Points (</t>
    </r>
    <r>
      <rPr>
        <sz val="11"/>
        <color rgb="FFFF0000"/>
        <rFont val="Tahoma"/>
        <family val="2"/>
      </rPr>
      <t>2 Points/Cours.</t>
    </r>
    <r>
      <rPr>
        <sz val="11"/>
        <rFont val="Tahoma"/>
        <family val="2"/>
      </rPr>
      <t xml:space="preserve"> </t>
    </r>
    <r>
      <rPr>
        <sz val="11"/>
        <color rgb="FFFF0000"/>
        <rFont val="Tahoma"/>
        <family val="2"/>
      </rPr>
      <t>Max.: 01 Cours.</t>
    </r>
    <r>
      <rPr>
        <sz val="11"/>
        <rFont val="Tahoma"/>
        <family val="2"/>
      </rPr>
      <t>):</t>
    </r>
  </si>
  <si>
    <t xml:space="preserve"> Bureau de Liaison Université – Entreprises (BLUE)</t>
  </si>
  <si>
    <t xml:space="preserve"> Bureau de Transfert de Technologie (BuTT)</t>
  </si>
  <si>
    <r>
      <t>Nombre de Points (</t>
    </r>
    <r>
      <rPr>
        <sz val="11"/>
        <color rgb="FFFF0000"/>
        <rFont val="Tahoma"/>
        <family val="2"/>
      </rPr>
      <t>3 Points/Polycopié</t>
    </r>
    <r>
      <rPr>
        <b/>
        <sz val="11"/>
        <rFont val="Tahoma"/>
        <family val="2"/>
      </rPr>
      <t>):</t>
    </r>
  </si>
  <si>
    <t>Parmi ces polycopiés :</t>
  </si>
  <si>
    <t xml:space="preserve">Combien sont-ils rédigés en "anglais" ?  </t>
  </si>
  <si>
    <r>
      <rPr>
        <u/>
        <sz val="11"/>
        <color theme="1"/>
        <rFont val="Tahoma"/>
        <family val="2"/>
      </rPr>
      <t>Membre</t>
    </r>
    <r>
      <rPr>
        <sz val="11"/>
        <color theme="1"/>
        <rFont val="Tahoma"/>
        <family val="2"/>
      </rPr>
      <t xml:space="preserve"> d'un Laboratoire de recherche</t>
    </r>
  </si>
  <si>
    <t xml:space="preserve">Combien sont-ils rédigés en "anglais" ? </t>
  </si>
  <si>
    <r>
      <t xml:space="preserve">Combien de matières sont-elles enseignées en "anglais"? </t>
    </r>
    <r>
      <rPr>
        <sz val="10"/>
        <color rgb="FFFF0000"/>
        <rFont val="Tahoma"/>
        <family val="2"/>
      </rPr>
      <t>(A l’exception des enseignements dispensés exclusivement en langue anglaise)</t>
    </r>
    <r>
      <rPr>
        <sz val="10"/>
        <color rgb="FF0000FF"/>
        <rFont val="Tahoma"/>
        <family val="2"/>
      </rPr>
      <t xml:space="preserve"> </t>
    </r>
  </si>
  <si>
    <t>Nbre de Points suppl.</t>
  </si>
  <si>
    <t>……………………………………………</t>
  </si>
  <si>
    <r>
      <t xml:space="preserve">Polycopiés Pédagogiques
</t>
    </r>
    <r>
      <rPr>
        <b/>
        <i/>
        <sz val="11"/>
        <color theme="1"/>
        <rFont val="Tahoma"/>
        <family val="2"/>
      </rPr>
      <t xml:space="preserve">
  (Justificatif: Extrait de PV, Décision ou Attestation)
</t>
    </r>
    <r>
      <rPr>
        <i/>
        <sz val="11"/>
        <color theme="1"/>
        <rFont val="Tahoma"/>
        <family val="2"/>
      </rPr>
      <t xml:space="preserve"> </t>
    </r>
    <r>
      <rPr>
        <i/>
        <sz val="11"/>
        <color rgb="FFFF0000"/>
        <rFont val="Tahoma"/>
        <family val="2"/>
      </rPr>
      <t>+2 Points/document</t>
    </r>
    <r>
      <rPr>
        <i/>
        <sz val="11"/>
        <color theme="1"/>
        <rFont val="Tahoma"/>
        <family val="2"/>
      </rPr>
      <t xml:space="preserve"> s'il est "rédigé en langue anglaise"
</t>
    </r>
    <r>
      <rPr>
        <i/>
        <sz val="11"/>
        <color rgb="FFFF0000"/>
        <rFont val="Tahoma"/>
        <family val="2"/>
      </rPr>
      <t xml:space="preserve">+2 Points/document </t>
    </r>
    <r>
      <rPr>
        <i/>
        <sz val="11"/>
        <color theme="1"/>
        <rFont val="Tahoma"/>
        <family val="2"/>
      </rPr>
      <t>si le cours est "Enseigné en langue anglaise"</t>
    </r>
  </si>
  <si>
    <t>I. Identification du candidat</t>
  </si>
  <si>
    <r>
      <t>Nombre de Points (</t>
    </r>
    <r>
      <rPr>
        <sz val="11"/>
        <color rgb="FFFF0000"/>
        <rFont val="Tahoma"/>
        <family val="2"/>
      </rPr>
      <t>03 - Nombre de séjours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</si>
  <si>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10 Points/Distinction</t>
    </r>
    <r>
      <rPr>
        <sz val="11"/>
        <rFont val="Tahoma"/>
        <family val="2"/>
      </rPr>
      <t>) :</t>
    </r>
  </si>
  <si>
    <t>II.6. Projets Internationaux</t>
  </si>
  <si>
    <t>II.7. Projets Nationaux</t>
  </si>
  <si>
    <t>II. Critères d'évaluation</t>
  </si>
  <si>
    <t>II.1. Grade académique</t>
  </si>
  <si>
    <t xml:space="preserve"> Conseil Scientifique de l'Université (CSU)</t>
  </si>
  <si>
    <t xml:space="preserve"> Conseil Scientifique de la Faculté (CSF)</t>
  </si>
  <si>
    <r>
      <t xml:space="preserve">Sans compter la participation
</t>
    </r>
    <r>
      <rPr>
        <b/>
        <u/>
        <sz val="11"/>
        <color rgb="FFFF0000"/>
        <rFont val="Tahoma"/>
        <family val="2"/>
      </rPr>
      <t>es qualité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01 Point/Participation</t>
    </r>
    <r>
      <rPr>
        <sz val="11"/>
        <color theme="1"/>
        <rFont val="Tahoma"/>
        <family val="2"/>
      </rPr>
      <t>)
(</t>
    </r>
    <r>
      <rPr>
        <sz val="11"/>
        <color rgb="FFFF0000"/>
        <rFont val="Tahoma"/>
        <family val="2"/>
      </rPr>
      <t>Max. 03 Points</t>
    </r>
    <r>
      <rPr>
        <sz val="11"/>
        <color theme="1"/>
        <rFont val="Tahoma"/>
        <family val="2"/>
      </rPr>
      <t>)</t>
    </r>
    <r>
      <rPr>
        <b/>
        <sz val="11"/>
        <color theme="1"/>
        <rFont val="Tahoma"/>
        <family val="2"/>
      </rPr>
      <t xml:space="preserve">
</t>
    </r>
  </si>
  <si>
    <r>
      <t>Poste Supérieur
(</t>
    </r>
    <r>
      <rPr>
        <b/>
        <sz val="11"/>
        <color rgb="FFFF0000"/>
        <rFont val="Tahoma"/>
        <family val="2"/>
      </rPr>
      <t>Organique</t>
    </r>
    <r>
      <rPr>
        <b/>
        <sz val="11"/>
        <color theme="1"/>
        <rFont val="Tahoma"/>
        <family val="2"/>
      </rPr>
      <t>/</t>
    </r>
    <r>
      <rPr>
        <b/>
        <sz val="11"/>
        <color rgb="FFFF0000"/>
        <rFont val="Tahoma"/>
        <family val="2"/>
      </rPr>
      <t>Fonctionnel</t>
    </r>
    <r>
      <rPr>
        <b/>
        <sz val="11"/>
        <color theme="1"/>
        <rFont val="Tahoma"/>
        <family val="2"/>
      </rPr>
      <t xml:space="preserve">)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02 Points</t>
    </r>
    <r>
      <rPr>
        <sz val="11"/>
        <color theme="1"/>
        <rFont val="Tahoma"/>
        <family val="2"/>
      </rPr>
      <t>)</t>
    </r>
  </si>
  <si>
    <r>
      <t xml:space="preserve">Les publications doivent </t>
    </r>
    <r>
      <rPr>
        <b/>
        <i/>
        <u/>
        <sz val="10"/>
        <color rgb="FFFF0000"/>
        <rFont val="Tahoma"/>
        <family val="2"/>
      </rPr>
      <t>satisfaire les mêmes conditions de recevabilité que celles exigées pour la soutenance d'une thèse de doctorat</t>
    </r>
    <r>
      <rPr>
        <b/>
        <i/>
        <sz val="10"/>
        <color rgb="FFFF0000"/>
        <rFont val="Tahoma"/>
        <family val="2"/>
      </rPr>
      <t xml:space="preserve">. 
Le </t>
    </r>
    <r>
      <rPr>
        <b/>
        <i/>
        <u/>
        <sz val="10"/>
        <color rgb="FFFF0000"/>
        <rFont val="Tahoma"/>
        <family val="2"/>
      </rPr>
      <t>nom de l'Université de Bejaia</t>
    </r>
    <r>
      <rPr>
        <b/>
        <i/>
        <sz val="10"/>
        <color rgb="FFFF0000"/>
        <rFont val="Tahoma"/>
        <family val="2"/>
      </rPr>
      <t xml:space="preserve"> doit figurer dans chacune de ces publications.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</si>
  <si>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est "</t>
    </r>
    <r>
      <rPr>
        <i/>
        <sz val="11"/>
        <color rgb="FF0000FF"/>
        <rFont val="Tahoma"/>
        <family val="2"/>
      </rPr>
      <t>déjà enseignée</t>
    </r>
    <r>
      <rPr>
        <i/>
        <sz val="11"/>
        <rFont val="Tahoma"/>
        <family val="2"/>
      </rPr>
      <t>" et/ou "</t>
    </r>
    <r>
      <rPr>
        <i/>
        <sz val="11"/>
        <color rgb="FF0000FF"/>
        <rFont val="Tahoma"/>
        <family val="2"/>
      </rPr>
      <t>son enseignement est en cours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</si>
  <si>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couvre "</t>
    </r>
    <r>
      <rPr>
        <i/>
        <sz val="11"/>
        <color rgb="FF0000FF"/>
        <rFont val="Tahoma"/>
        <family val="2"/>
      </rPr>
      <t>le "programme complet</t>
    </r>
    <r>
      <rPr>
        <i/>
        <sz val="11"/>
        <rFont val="Tahoma"/>
        <family val="2"/>
      </rPr>
      <t>", "</t>
    </r>
    <r>
      <rPr>
        <i/>
        <sz val="11"/>
        <color rgb="FF0000FF"/>
        <rFont val="Tahoma"/>
        <family val="2"/>
      </rPr>
      <t>conformément à  l'offre de formation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</si>
  <si>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est en "</t>
    </r>
    <r>
      <rPr>
        <i/>
        <sz val="11"/>
        <color rgb="FF0000FF"/>
        <rFont val="Tahoma"/>
        <family val="2"/>
      </rPr>
      <t>mode accès ouvert sur e-Learning"</t>
    </r>
    <r>
      <rPr>
        <i/>
        <sz val="11"/>
        <rFont val="Tahoma"/>
        <family val="2"/>
      </rPr>
      <t xml:space="preserve"> , dans sa "</t>
    </r>
    <r>
      <rPr>
        <i/>
        <sz val="11"/>
        <color rgb="FF0000FF"/>
        <rFont val="Tahoma"/>
        <family val="2"/>
      </rPr>
      <t>version définitive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</si>
  <si>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n'a pas fait l'objet d'un polycopié versé dans mon "</t>
    </r>
    <r>
      <rPr>
        <i/>
        <sz val="11"/>
        <color rgb="FF0000FF"/>
        <rFont val="Tahoma"/>
        <family val="2"/>
      </rPr>
      <t>Dossier d'Habilitation Universitaire</t>
    </r>
    <r>
      <rPr>
        <i/>
        <sz val="11"/>
        <rFont val="Tahoma"/>
        <family val="2"/>
      </rPr>
      <t>"</t>
    </r>
  </si>
  <si>
    <t>Mémoires encadrés et soutenus 
dans le cadre de l'arrêté n°1275</t>
  </si>
  <si>
    <t>Nombre de mémoires :</t>
  </si>
  <si>
    <t>soutenus après la dernière sortie.</t>
  </si>
  <si>
    <t>Nombre de Projets (avec Label):</t>
  </si>
  <si>
    <r>
      <rPr>
        <u/>
        <sz val="11"/>
        <color theme="1"/>
        <rFont val="Tahoma"/>
        <family val="2"/>
      </rPr>
      <t>Directeur</t>
    </r>
    <r>
      <rPr>
        <sz val="11"/>
        <color theme="1"/>
        <rFont val="Tahoma"/>
        <family val="2"/>
      </rPr>
      <t xml:space="preserve"> des "Publications universitaires"</t>
    </r>
  </si>
  <si>
    <t>Nombre de Sorties :</t>
  </si>
  <si>
    <t>effectuée(s) depuis janvier 2021.</t>
  </si>
  <si>
    <t xml:space="preserve">Demande d'un Séjour Scientifique de Haut Niveau de courte durée à l’étranger </t>
  </si>
  <si>
    <r>
      <t xml:space="preserve">Projets encadrés, dans le cadre de l'arrêté n°1275, </t>
    </r>
    <r>
      <rPr>
        <b/>
        <u/>
        <sz val="11"/>
        <color theme="1"/>
        <rFont val="Tahoma"/>
        <family val="2"/>
      </rPr>
      <t>ayant obtenu le label</t>
    </r>
    <r>
      <rPr>
        <b/>
        <sz val="11"/>
        <color theme="1"/>
        <rFont val="Tahoma"/>
        <family val="2"/>
      </rPr>
      <t xml:space="preserve"> “Projet innovant” ou “Projet Startup”
</t>
    </r>
  </si>
  <si>
    <r>
      <t>Enseignements mis en ligne 
en "</t>
    </r>
    <r>
      <rPr>
        <b/>
        <sz val="11"/>
        <color rgb="FFFF0000"/>
        <rFont val="Tahoma"/>
        <family val="2"/>
      </rPr>
      <t>Mode accès ouvert</t>
    </r>
    <r>
      <rPr>
        <b/>
        <sz val="11"/>
        <color theme="1"/>
        <rFont val="Tahoma"/>
        <family val="2"/>
      </rPr>
      <t xml:space="preserve">" 
sur la Plateforme e-Learning
</t>
    </r>
    <r>
      <rPr>
        <sz val="11"/>
        <color rgb="FFFF0000"/>
        <rFont val="Tahoma"/>
        <family val="2"/>
      </rPr>
      <t>(Cours: 02 Points)
 (TD: 01 Point)  (TP : 01 Point)</t>
    </r>
  </si>
  <si>
    <r>
      <rPr>
        <b/>
        <u val="double"/>
        <sz val="11"/>
        <color rgb="FFFF0000"/>
        <rFont val="Tahoma"/>
        <family val="2"/>
      </rPr>
      <t>Important</t>
    </r>
    <r>
      <rPr>
        <b/>
        <sz val="11"/>
        <color rgb="FFFF0000"/>
        <rFont val="Tahoma"/>
        <family val="2"/>
      </rPr>
      <t xml:space="preserve"> : </t>
    </r>
  </si>
  <si>
    <t>Fiche à vérifier, à signer et à déposer au Département (pour le Comité Scientifique), accompagnée de tous les justificatifs.</t>
  </si>
  <si>
    <t>¨</t>
  </si>
  <si>
    <r>
      <t>Nombre de Points (</t>
    </r>
    <r>
      <rPr>
        <sz val="11"/>
        <color rgb="FFFF0000"/>
        <rFont val="Tahoma"/>
        <family val="2"/>
      </rPr>
      <t>2 Points/Comm. Max.: 4 Comms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</si>
  <si>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1 Point/Comm. Max.: 4 Comms</t>
    </r>
    <r>
      <rPr>
        <sz val="11"/>
        <rFont val="Tahoma"/>
        <family val="2"/>
      </rPr>
      <t>) :</t>
    </r>
  </si>
  <si>
    <r>
      <t xml:space="preserve">Ouvrages publiés 
</t>
    </r>
    <r>
      <rPr>
        <b/>
        <u/>
        <sz val="11"/>
        <color theme="1"/>
        <rFont val="Tahoma"/>
        <family val="2"/>
      </rPr>
      <t>dans la spécialité</t>
    </r>
    <r>
      <rPr>
        <b/>
        <sz val="11"/>
        <color theme="1"/>
        <rFont val="Tahoma"/>
        <family val="2"/>
      </rPr>
      <t xml:space="preserve"> 
(avec un n° d'ISBN)</t>
    </r>
    <r>
      <rPr>
        <b/>
        <i/>
        <sz val="11"/>
        <color theme="1"/>
        <rFont val="Tahoma"/>
        <family val="2"/>
      </rPr>
      <t xml:space="preserve">
</t>
    </r>
    <r>
      <rPr>
        <i/>
        <sz val="11"/>
        <color rgb="FFFF0000"/>
        <rFont val="Tahoma"/>
        <family val="2"/>
      </rPr>
      <t>+2 Points/Ouvrage s'il est "rédigé en langue anglaise"</t>
    </r>
  </si>
  <si>
    <t>Faculté de Médecine</t>
  </si>
  <si>
    <t>Maître de Conférences classe A (MCA)</t>
  </si>
  <si>
    <t>Maître de Conférences classe B (MCB)</t>
  </si>
  <si>
    <r>
      <rPr>
        <b/>
        <i/>
        <sz val="11"/>
        <rFont val="Tahoma"/>
        <family val="2"/>
      </rPr>
      <t xml:space="preserve">Sans compter la participation
</t>
    </r>
    <r>
      <rPr>
        <b/>
        <i/>
        <u/>
        <sz val="11"/>
        <color rgb="FFFF0000"/>
        <rFont val="Tahoma"/>
        <family val="2"/>
      </rPr>
      <t xml:space="preserve">es qualité
</t>
    </r>
    <r>
      <rPr>
        <sz val="11"/>
        <rFont val="Tahoma"/>
        <family val="2"/>
      </rPr>
      <t>(</t>
    </r>
    <r>
      <rPr>
        <sz val="11"/>
        <color rgb="FFFF0000"/>
        <rFont val="Tahoma"/>
        <family val="2"/>
      </rPr>
      <t>02 Points</t>
    </r>
    <r>
      <rPr>
        <sz val="11"/>
        <rFont val="Tahoma"/>
        <family val="2"/>
      </rPr>
      <t>)</t>
    </r>
  </si>
  <si>
    <r>
      <t xml:space="preserve"> </t>
    </r>
    <r>
      <rPr>
        <u/>
        <sz val="11"/>
        <color theme="1"/>
        <rFont val="Tahoma"/>
        <family val="2"/>
      </rPr>
      <t>Président</t>
    </r>
    <r>
      <rPr>
        <sz val="11"/>
        <color theme="1"/>
        <rFont val="Tahoma"/>
        <family val="2"/>
      </rPr>
      <t xml:space="preserve"> du Comité Scientifique de Département(CSD)</t>
    </r>
  </si>
  <si>
    <t xml:space="preserve"> Comité Scientifique de Département (CSD)</t>
  </si>
  <si>
    <r>
      <t>(</t>
    </r>
    <r>
      <rPr>
        <sz val="11"/>
        <color rgb="FFFF0000"/>
        <rFont val="Tahoma"/>
        <family val="2"/>
      </rPr>
      <t>01 Point</t>
    </r>
    <r>
      <rPr>
        <sz val="11"/>
        <color theme="1"/>
        <rFont val="Tahoma"/>
        <family val="2"/>
      </rPr>
      <t>)</t>
    </r>
  </si>
  <si>
    <r>
      <t>Le Nombre total de "</t>
    </r>
    <r>
      <rPr>
        <b/>
        <sz val="11"/>
        <rFont val="Tahoma"/>
        <family val="2"/>
      </rPr>
      <t>Cours</t>
    </r>
    <r>
      <rPr>
        <sz val="11"/>
        <rFont val="Tahoma"/>
        <family val="2"/>
      </rPr>
      <t>" :</t>
    </r>
  </si>
  <si>
    <r>
      <t>Le Nombre total de "</t>
    </r>
    <r>
      <rPr>
        <b/>
        <sz val="11"/>
        <rFont val="Tahoma"/>
        <family val="2"/>
      </rPr>
      <t>TD</t>
    </r>
    <r>
      <rPr>
        <sz val="11"/>
        <rFont val="Tahoma"/>
        <family val="2"/>
      </rPr>
      <t>" :</t>
    </r>
  </si>
  <si>
    <r>
      <t>Le Nombre total de "</t>
    </r>
    <r>
      <rPr>
        <b/>
        <sz val="11"/>
        <rFont val="Tahoma"/>
        <family val="2"/>
      </rPr>
      <t>TP</t>
    </r>
    <r>
      <rPr>
        <sz val="11"/>
        <rFont val="Tahoma"/>
        <family val="2"/>
      </rPr>
      <t>" :</t>
    </r>
  </si>
  <si>
    <r>
      <t xml:space="preserve">Indiquer par </t>
    </r>
    <r>
      <rPr>
        <b/>
        <sz val="11"/>
        <color rgb="FF0000FF"/>
        <rFont val="Tahoma"/>
        <family val="2"/>
      </rPr>
      <t>"Oui"</t>
    </r>
    <r>
      <rPr>
        <b/>
        <sz val="11"/>
        <color theme="1"/>
        <rFont val="Tahoma"/>
        <family val="2"/>
      </rPr>
      <t xml:space="preserve"> si vous êtes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</t>
    </r>
    <r>
      <rPr>
        <b/>
        <u/>
        <sz val="11"/>
        <color rgb="FFFF0000"/>
        <rFont val="Tahoma"/>
        <family val="2"/>
      </rPr>
      <t>membre élu</t>
    </r>
    <r>
      <rPr>
        <b/>
        <sz val="11"/>
        <color theme="1"/>
        <rFont val="Tahoma"/>
        <family val="2"/>
      </rPr>
      <t xml:space="preserve"> des organes suivants :</t>
    </r>
  </si>
  <si>
    <t xml:space="preserve"> Conseil de Discipline de Département (CDD)</t>
  </si>
  <si>
    <t xml:space="preserve"> Conseil de Discipline de la Faculté (CDF)</t>
  </si>
  <si>
    <t xml:space="preserve"> Conseil de Discipline de l'Université (CDU)</t>
  </si>
  <si>
    <t xml:space="preserve"> Conseil d'Administration de l'Université (CAU)</t>
  </si>
  <si>
    <t xml:space="preserve"> Cellule d’Assurance Qualité (CAQ)</t>
  </si>
  <si>
    <r>
      <t xml:space="preserve"> </t>
    </r>
    <r>
      <rPr>
        <u/>
        <sz val="11"/>
        <color theme="1"/>
        <rFont val="Tahoma"/>
        <family val="2"/>
      </rPr>
      <t>Directeur</t>
    </r>
    <r>
      <rPr>
        <sz val="11"/>
        <color theme="1"/>
        <rFont val="Tahoma"/>
        <family val="2"/>
      </rPr>
      <t xml:space="preserve"> d'un Laboratoire de recherche</t>
    </r>
  </si>
  <si>
    <t xml:space="preserve"> Centre de Développement de l'Entrepreneuriat (CDE)</t>
  </si>
  <si>
    <r>
      <t xml:space="preserve"> Indiquer par</t>
    </r>
    <r>
      <rPr>
        <b/>
        <sz val="11"/>
        <color rgb="FF0000FF"/>
        <rFont val="Tahoma"/>
        <family val="2"/>
      </rPr>
      <t xml:space="preserve"> "Oui"</t>
    </r>
    <r>
      <rPr>
        <b/>
        <sz val="11"/>
        <color theme="1"/>
        <rFont val="Tahoma"/>
        <family val="2"/>
      </rPr>
      <t xml:space="preserve"> si vous êtes membre dans chacune des structures suivantes :</t>
    </r>
  </si>
  <si>
    <r>
      <rPr>
        <b/>
        <sz val="11"/>
        <color theme="1"/>
        <rFont val="Tahoma"/>
        <family val="2"/>
      </rPr>
      <t>Structures d’accompagnement</t>
    </r>
    <r>
      <rPr>
        <sz val="11"/>
        <color theme="1"/>
        <rFont val="Tahoma"/>
        <family val="2"/>
      </rPr>
      <t xml:space="preserve">
(</t>
    </r>
    <r>
      <rPr>
        <sz val="11"/>
        <color rgb="FFFF0000"/>
        <rFont val="Tahoma"/>
        <family val="2"/>
      </rPr>
      <t>1 Point/activité, Max. 03 Points</t>
    </r>
    <r>
      <rPr>
        <sz val="11"/>
        <color theme="1"/>
        <rFont val="Tahoma"/>
        <family val="2"/>
      </rPr>
      <t>)
(Joindre l'attestation d'activité pour chaque structure indiquée)</t>
    </r>
  </si>
  <si>
    <r>
      <rPr>
        <sz val="11"/>
        <color rgb="FFCC00FF"/>
        <rFont val="Tahoma"/>
        <family val="2"/>
      </rPr>
      <t>*</t>
    </r>
    <r>
      <rPr>
        <b/>
        <sz val="11"/>
        <color rgb="FFCC00FF"/>
        <rFont val="Tahoma"/>
        <family val="2"/>
      </rPr>
      <t>Publications de "catégorie I"</t>
    </r>
  </si>
  <si>
    <r>
      <t xml:space="preserve">Cadre réservé à l'Administration et aux Instances Scientifiques 
(Dépt, CSD, CSF)
</t>
    </r>
    <r>
      <rPr>
        <b/>
        <sz val="11"/>
        <color rgb="FFCC00FF"/>
        <rFont val="Symbol"/>
        <family val="1"/>
        <charset val="2"/>
      </rPr>
      <t xml:space="preserve"> ....¯ ....   </t>
    </r>
  </si>
  <si>
    <r>
      <rPr>
        <sz val="10"/>
        <color theme="1"/>
        <rFont val="Tahoma"/>
        <family val="2"/>
      </rPr>
      <t>(</t>
    </r>
    <r>
      <rPr>
        <sz val="10"/>
        <color rgb="FFFF0000"/>
        <rFont val="Tahoma"/>
        <family val="2"/>
      </rPr>
      <t xml:space="preserve">Professeur: 7 Points </t>
    </r>
    <r>
      <rPr>
        <b/>
        <sz val="10"/>
        <rFont val="Tahoma"/>
        <family val="2"/>
      </rPr>
      <t>/</t>
    </r>
    <r>
      <rPr>
        <sz val="10"/>
        <color rgb="FFFF0000"/>
        <rFont val="Tahoma"/>
        <family val="2"/>
      </rPr>
      <t xml:space="preserve"> MCA: 5 Points </t>
    </r>
    <r>
      <rPr>
        <b/>
        <sz val="10"/>
        <rFont val="Tahoma"/>
        <family val="2"/>
      </rPr>
      <t>/</t>
    </r>
    <r>
      <rPr>
        <sz val="10"/>
        <color rgb="FFFF0000"/>
        <rFont val="Tahoma"/>
        <family val="2"/>
      </rPr>
      <t xml:space="preserve"> MCB: 3+4 Points à la demande</t>
    </r>
    <r>
      <rPr>
        <sz val="10"/>
        <color theme="1"/>
        <rFont val="Tahoma"/>
        <family val="2"/>
      </rPr>
      <t>)</t>
    </r>
  </si>
  <si>
    <t>Mémoires de Master Encadrés 
et Soutenus</t>
  </si>
  <si>
    <r>
      <t>Nbre Points (</t>
    </r>
    <r>
      <rPr>
        <sz val="11"/>
        <color rgb="FFFF0000"/>
        <rFont val="Tahoma"/>
        <family val="2"/>
      </rPr>
      <t>1 Point/Mémoire. Max.:3 Mémoires.</t>
    </r>
    <r>
      <rPr>
        <sz val="11"/>
        <rFont val="Tahoma"/>
        <family val="2"/>
      </rPr>
      <t>):</t>
    </r>
  </si>
  <si>
    <t>Je confirme que
Chaque matière citée (Cours/TD/TP) :</t>
  </si>
  <si>
    <r>
      <t xml:space="preserve">Chapitres de livres édités
</t>
    </r>
    <r>
      <rPr>
        <sz val="11"/>
        <color theme="1"/>
        <rFont val="Tahoma"/>
        <family val="2"/>
      </rPr>
      <t>(Livre avec un n° d'ISBN)</t>
    </r>
  </si>
  <si>
    <t>Cadre réservé 
(Dépt, CSD, CSF)</t>
  </si>
  <si>
    <t>Dépt, CSD, CSF</t>
  </si>
  <si>
    <t>………………………………………..</t>
  </si>
  <si>
    <r>
      <t>· Publications de "catégorie II" (</t>
    </r>
    <r>
      <rPr>
        <b/>
        <sz val="11"/>
        <color rgb="FFFF0000"/>
        <rFont val="Tahoma"/>
        <family val="2"/>
      </rPr>
      <t>Maximum: 02 Publications</t>
    </r>
    <r>
      <rPr>
        <b/>
        <sz val="11"/>
        <color rgb="FFCC00FF"/>
        <rFont val="Tahoma"/>
        <family val="2"/>
      </rPr>
      <t>)</t>
    </r>
  </si>
  <si>
    <r>
      <rPr>
        <b/>
        <sz val="12"/>
        <color rgb="FFCC00FF"/>
        <rFont val="Tahoma"/>
        <family val="2"/>
      </rPr>
      <t xml:space="preserve">II.16. Ouvrages Pédagogiques/Scientifiques publiés </t>
    </r>
    <r>
      <rPr>
        <b/>
        <u/>
        <sz val="12"/>
        <color rgb="FFCC00FF"/>
        <rFont val="Tahoma"/>
        <family val="2"/>
      </rPr>
      <t>dans la spécialité</t>
    </r>
    <r>
      <rPr>
        <b/>
        <sz val="12"/>
        <color rgb="FFCC00FF"/>
        <rFont val="Tahoma"/>
        <family val="2"/>
      </rPr>
      <t xml:space="preserve"> avec un n° d'ISBN </t>
    </r>
    <r>
      <rPr>
        <b/>
        <sz val="11"/>
        <color rgb="FFFF0000"/>
        <rFont val="Tahoma"/>
        <family val="2"/>
      </rPr>
      <t>(Publié après la dernière sortie)</t>
    </r>
  </si>
  <si>
    <t>II.17. Participation, en tant que membre, à des commissions et/ou à des Comités/Conseils Scientifiques</t>
  </si>
  <si>
    <r>
      <t xml:space="preserve">II.18. Occupation d’un Poste supérieur </t>
    </r>
    <r>
      <rPr>
        <b/>
        <sz val="12"/>
        <color rgb="FFFF0000"/>
        <rFont val="Tahoma"/>
        <family val="2"/>
      </rPr>
      <t xml:space="preserve"> (Organique </t>
    </r>
    <r>
      <rPr>
        <b/>
        <sz val="12"/>
        <rFont val="Tahoma"/>
        <family val="2"/>
      </rPr>
      <t>ou</t>
    </r>
    <r>
      <rPr>
        <b/>
        <sz val="12"/>
        <color rgb="FFFF0000"/>
        <rFont val="Tahoma"/>
        <family val="2"/>
      </rPr>
      <t xml:space="preserve"> Fonctionnel)</t>
    </r>
  </si>
  <si>
    <r>
      <t xml:space="preserve">Sorties effectuées à l'étranger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Durant les 03 dernières années</t>
    </r>
    <r>
      <rPr>
        <sz val="11"/>
        <color theme="1"/>
        <rFont val="Tahoma"/>
        <family val="2"/>
      </rPr>
      <t>)</t>
    </r>
  </si>
  <si>
    <r>
      <t xml:space="preserve">II.2. Nombre de sorties à l'étranger effectuées </t>
    </r>
    <r>
      <rPr>
        <b/>
        <u val="double"/>
        <sz val="12"/>
        <color rgb="FFCC00FF"/>
        <rFont val="Tahoma"/>
        <family val="2"/>
      </rPr>
      <t>durant les 03 dernières années</t>
    </r>
    <r>
      <rPr>
        <b/>
        <sz val="12"/>
        <color rgb="FFCC00FF"/>
        <rFont val="Tahoma"/>
        <family val="2"/>
      </rPr>
      <t xml:space="preserve"> (2021, 2022, 2023)</t>
    </r>
  </si>
  <si>
    <r>
      <rPr>
        <b/>
        <sz val="12"/>
        <color rgb="FFCC00FF"/>
        <rFont val="Tahoma"/>
        <family val="2"/>
      </rPr>
      <t>II.15. Chapitres de livres (Chapter Book) publiés dans des bases de données internationales</t>
    </r>
    <r>
      <rPr>
        <b/>
        <sz val="11"/>
        <color rgb="FFCC00FF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</si>
  <si>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t>II.14. Enseignements pédagogiques (Cours,TD,TP) mis en ligne sur la plateforme e-Learning</t>
    </r>
    <r>
      <rPr>
        <b/>
        <sz val="11"/>
        <color rgb="FFCC00FF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 xml:space="preserve"> (Après la dernière sortie)</t>
    </r>
    <r>
      <rPr>
        <b/>
        <sz val="12"/>
        <color rgb="FFFF0000"/>
        <rFont val="Tahoma"/>
        <family val="2"/>
      </rPr>
      <t xml:space="preserve">
   </t>
    </r>
    <r>
      <rPr>
        <b/>
        <sz val="11"/>
        <color rgb="FFFF0000"/>
        <rFont val="Tahoma"/>
        <family val="2"/>
      </rPr>
      <t xml:space="preserve">        Matières déjà enseignées (ou en cours), en versions définitives et accessibles en ligne (en mode ouvert) </t>
    </r>
  </si>
  <si>
    <r>
      <rPr>
        <b/>
        <sz val="12"/>
        <color rgb="FFCC00FF"/>
        <rFont val="Tahoma"/>
        <family val="2"/>
      </rPr>
      <t xml:space="preserve">II.3. Distinctions internationales </t>
    </r>
    <r>
      <rPr>
        <b/>
        <sz val="11"/>
        <color rgb="FFFF0000"/>
        <rFont val="Tahoma"/>
        <family val="2"/>
      </rPr>
      <t>(Après la dernière sortie)</t>
    </r>
  </si>
  <si>
    <r>
      <t xml:space="preserve">II.4. Publications Scientifiques </t>
    </r>
    <r>
      <rPr>
        <b/>
        <sz val="11"/>
        <color rgb="FFFF0000"/>
        <rFont val="Tahoma"/>
        <family val="2"/>
      </rPr>
      <t>(Après la dernière sortie)</t>
    </r>
  </si>
  <si>
    <r>
      <t xml:space="preserve">II.5. Communications </t>
    </r>
    <r>
      <rPr>
        <b/>
        <sz val="11"/>
        <color rgb="FFFF0000"/>
        <rFont val="Tahoma"/>
        <family val="2"/>
      </rPr>
      <t>(Après la dernière sortie)</t>
    </r>
  </si>
  <si>
    <r>
      <rPr>
        <b/>
        <sz val="12"/>
        <color rgb="FFCC00FF"/>
        <rFont val="Tahoma"/>
        <family val="2"/>
      </rPr>
      <t>II.8. Encadrement/Co-encadrement de thèses de doctorat</t>
    </r>
    <r>
      <rPr>
        <b/>
        <sz val="12"/>
        <color theme="1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(Soutenues après la dernière sortie)</t>
    </r>
  </si>
  <si>
    <r>
      <rPr>
        <b/>
        <sz val="12"/>
        <color rgb="FFCC00FF"/>
        <rFont val="Tahoma"/>
        <family val="2"/>
      </rPr>
      <t xml:space="preserve">II.9. Encadrement dans le cadre de l'arrêté ministériel n°1275 du 27/09/2022 portant sur le mécanisme 
       “un diplôme, une startup”, "un diplôme, un brevet", .... </t>
    </r>
    <r>
      <rPr>
        <b/>
        <sz val="11"/>
        <color rgb="FFFF0000"/>
        <rFont val="Tahoma"/>
        <family val="2"/>
      </rPr>
      <t>(Mémoires Soutenus après la dernière sortie).</t>
    </r>
  </si>
  <si>
    <r>
      <rPr>
        <b/>
        <sz val="12"/>
        <color rgb="FFCC00FF"/>
        <rFont val="Tahoma"/>
        <family val="2"/>
      </rPr>
      <t xml:space="preserve">II.10. Encadrement de Mémoires de Master </t>
    </r>
    <r>
      <rPr>
        <b/>
        <sz val="11"/>
        <color rgb="FFFF0000"/>
        <rFont val="Tahoma"/>
        <family val="2"/>
      </rPr>
      <t>(Soutenus après la dernière sortie)</t>
    </r>
  </si>
  <si>
    <r>
      <t>II.11. Enseignements en Tronc Commun</t>
    </r>
    <r>
      <rPr>
        <b/>
        <sz val="12"/>
        <color rgb="FFFF0000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</si>
  <si>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t>II.12. Activités exercées dans les structures d’accompagnement de l'Univesrité</t>
    </r>
    <r>
      <rPr>
        <b/>
        <sz val="12"/>
        <color rgb="FFFF0000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</si>
  <si>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rPr>
        <b/>
        <sz val="12"/>
        <color rgb="FFCC00FF"/>
        <rFont val="Tahoma"/>
        <family val="2"/>
      </rPr>
      <t xml:space="preserve">II.13. Polycopiés pédagogiques validés par les  instances scientifiques (CSF) </t>
    </r>
    <r>
      <rPr>
        <b/>
        <sz val="11"/>
        <color rgb="FFFF0000"/>
        <rFont val="Tahoma"/>
        <family val="2"/>
      </rPr>
      <t>(Après la dernière sortie)</t>
    </r>
  </si>
  <si>
    <t>Total des points cumulés :</t>
  </si>
  <si>
    <r>
      <t xml:space="preserve">Toute erreur constatée (écart de notation par rapport à l'arrêté) est à communiquer </t>
    </r>
    <r>
      <rPr>
        <b/>
        <u/>
        <sz val="11"/>
        <color rgb="FFFF0000"/>
        <rFont val="Tahoma"/>
        <family val="2"/>
      </rPr>
      <t>par écrit</t>
    </r>
    <r>
      <rPr>
        <b/>
        <sz val="11"/>
        <color rgb="FFFF0000"/>
        <rFont val="Tahoma"/>
        <family val="2"/>
      </rPr>
      <t xml:space="preserve"> au CSD.</t>
    </r>
  </si>
  <si>
    <t>Comité Scientifique de Département (CSD)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</si>
</sst>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.00"/>
    <numFmt numFmtId="166" formatCode="[$-80C]d\ mmmm\ yyyy;@"/>
  </numFmts>
  <fonts count="59" x14ac:knownFonts="1">
    <font>
      <sz val="11"/>
      <color theme="1"/>
      <name val="Calibri"/>
      <family val="2"/>
      <scheme val="minor"/>
    </font>
    <font>
      <b/>
      <sz val="11"/>
      <color rgb="FFFF0000"/>
      <name val="Symbol"/>
      <family val="1"/>
      <charset val="2"/>
    </font>
    <font>
      <sz val="11"/>
      <color theme="1"/>
      <name val="Tahoma"/>
      <family val="2"/>
    </font>
    <font>
      <b/>
      <sz val="14"/>
      <color rgb="FFFF0000"/>
      <name val="Tahoma"/>
      <family val="2"/>
    </font>
    <font>
      <b/>
      <u/>
      <sz val="12"/>
      <color rgb="FFFF0000"/>
      <name val="Tahoma"/>
      <family val="2"/>
    </font>
    <font>
      <b/>
      <sz val="8"/>
      <color rgb="FFFF0000"/>
      <name val="Tahoma"/>
      <family val="2"/>
    </font>
    <font>
      <b/>
      <sz val="16"/>
      <color rgb="FF0000FF"/>
      <name val="Tahoma"/>
      <family val="2"/>
    </font>
    <font>
      <b/>
      <sz val="12"/>
      <color rgb="FFCC00FF"/>
      <name val="Tahoma"/>
      <family val="2"/>
    </font>
    <font>
      <sz val="11"/>
      <color rgb="FFCC00FF"/>
      <name val="Tahoma"/>
      <family val="2"/>
    </font>
    <font>
      <b/>
      <sz val="11"/>
      <color rgb="FFCC00FF"/>
      <name val="Tahoma"/>
      <family val="2"/>
    </font>
    <font>
      <b/>
      <sz val="11"/>
      <color theme="1"/>
      <name val="Tahoma"/>
      <family val="2"/>
    </font>
    <font>
      <sz val="11"/>
      <color rgb="FF0000FF"/>
      <name val="Tahoma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0000FF"/>
      <name val="Tahoma"/>
      <family val="2"/>
    </font>
    <font>
      <b/>
      <sz val="11"/>
      <name val="Tahoma"/>
      <family val="2"/>
    </font>
    <font>
      <b/>
      <sz val="12"/>
      <color theme="1"/>
      <name val="Tahoma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0000FF"/>
      <name val="Tahoma"/>
      <family val="2"/>
    </font>
    <font>
      <b/>
      <i/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b/>
      <sz val="14"/>
      <color rgb="FFCC00FF"/>
      <name val="Tahoma"/>
      <family val="2"/>
    </font>
    <font>
      <b/>
      <sz val="14"/>
      <color rgb="FF0000FF"/>
      <name val="Tahoma"/>
      <family val="2"/>
    </font>
    <font>
      <b/>
      <u/>
      <sz val="11"/>
      <color rgb="FF0000FF"/>
      <name val="Tahoma"/>
      <family val="2"/>
    </font>
    <font>
      <sz val="10"/>
      <name val="Tahoma"/>
      <family val="2"/>
    </font>
    <font>
      <sz val="10"/>
      <color rgb="FFCC00FF"/>
      <name val="Tahoma"/>
      <family val="2"/>
    </font>
    <font>
      <b/>
      <sz val="10"/>
      <color rgb="FFCC00FF"/>
      <name val="Tahoma"/>
      <family val="2"/>
    </font>
    <font>
      <sz val="10"/>
      <color rgb="FF0000FF"/>
      <name val="Tahoma"/>
      <family val="2"/>
    </font>
    <font>
      <b/>
      <i/>
      <sz val="11"/>
      <color rgb="FF0000FF"/>
      <name val="Tahoma"/>
      <family val="2"/>
    </font>
    <font>
      <b/>
      <u/>
      <sz val="11"/>
      <name val="Tahoma"/>
      <family val="2"/>
    </font>
    <font>
      <b/>
      <sz val="12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i/>
      <sz val="11"/>
      <color rgb="FFFF0000"/>
      <name val="Tahoma"/>
      <family val="2"/>
    </font>
    <font>
      <b/>
      <i/>
      <sz val="10"/>
      <color rgb="FFFF0000"/>
      <name val="Tahoma"/>
      <family val="2"/>
    </font>
    <font>
      <b/>
      <u val="double"/>
      <sz val="11"/>
      <name val="Tahoma"/>
      <family val="2"/>
    </font>
    <font>
      <b/>
      <i/>
      <u/>
      <sz val="11"/>
      <color rgb="FFFF0000"/>
      <name val="Tahoma"/>
      <family val="2"/>
    </font>
    <font>
      <sz val="10"/>
      <color rgb="FFFF0000"/>
      <name val="Tahoma"/>
      <family val="2"/>
    </font>
    <font>
      <u/>
      <sz val="11"/>
      <color theme="1"/>
      <name val="Tahoma"/>
      <family val="2"/>
    </font>
    <font>
      <u/>
      <sz val="16"/>
      <color rgb="FFFF0000"/>
      <name val="Tahoma"/>
      <family val="2"/>
    </font>
    <font>
      <b/>
      <sz val="11"/>
      <color rgb="FFCC00FF"/>
      <name val="Symbol"/>
      <family val="1"/>
      <charset val="2"/>
    </font>
    <font>
      <b/>
      <sz val="16"/>
      <color rgb="FFFF0000"/>
      <name val="Tahoma"/>
      <family val="2"/>
    </font>
    <font>
      <b/>
      <u val="double"/>
      <sz val="12"/>
      <color rgb="FFCC00FF"/>
      <name val="Tahoma"/>
      <family val="2"/>
    </font>
    <font>
      <i/>
      <sz val="11"/>
      <color theme="1"/>
      <name val="Tahoma"/>
      <family val="2"/>
    </font>
    <font>
      <i/>
      <sz val="11"/>
      <color rgb="FF0000FF"/>
      <name val="Tahoma"/>
      <family val="2"/>
    </font>
    <font>
      <b/>
      <u/>
      <sz val="11"/>
      <color rgb="FFCC00FF"/>
      <name val="Tahoma"/>
      <family val="2"/>
    </font>
    <font>
      <b/>
      <u/>
      <sz val="12"/>
      <color rgb="FFCC00FF"/>
      <name val="Tahoma"/>
      <family val="2"/>
    </font>
    <font>
      <b/>
      <i/>
      <sz val="11"/>
      <name val="Tahoma"/>
      <family val="2"/>
    </font>
    <font>
      <b/>
      <sz val="10"/>
      <name val="Tahoma"/>
      <family val="2"/>
    </font>
    <font>
      <sz val="11"/>
      <name val="Symbol"/>
      <family val="1"/>
      <charset val="2"/>
    </font>
    <font>
      <i/>
      <sz val="11"/>
      <name val="Tahoma"/>
      <family val="2"/>
    </font>
    <font>
      <b/>
      <sz val="9"/>
      <color rgb="FFFF0000"/>
      <name val="Tahoma"/>
      <family val="2"/>
    </font>
    <font>
      <b/>
      <i/>
      <u/>
      <sz val="10"/>
      <color rgb="FFFF0000"/>
      <name val="Tahoma"/>
      <family val="2"/>
    </font>
    <font>
      <b/>
      <u val="double"/>
      <sz val="11"/>
      <color rgb="FFFF0000"/>
      <name val="Tahoma"/>
      <family val="2"/>
    </font>
    <font>
      <b/>
      <i/>
      <sz val="10.5"/>
      <color rgb="FF0000F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medium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theme="1"/>
      </top>
      <bottom style="thin">
        <color rgb="FFFF0000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rgb="FFFF0000"/>
      </left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wrapText="1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49" fontId="18" fillId="0" borderId="20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49" fontId="18" fillId="0" borderId="9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vertical="center"/>
    </xf>
    <xf numFmtId="49" fontId="18" fillId="0" borderId="22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4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 wrapText="1"/>
    </xf>
    <xf numFmtId="0" fontId="26" fillId="0" borderId="2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29" fillId="0" borderId="9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 vertical="center" wrapText="1"/>
    </xf>
    <xf numFmtId="0" fontId="15" fillId="0" borderId="31" xfId="0" applyFont="1" applyBorder="1" applyAlignment="1" applyProtection="1">
      <alignment horizontal="center" vertical="center" wrapText="1"/>
    </xf>
    <xf numFmtId="0" fontId="29" fillId="0" borderId="3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vertical="center"/>
    </xf>
    <xf numFmtId="0" fontId="26" fillId="0" borderId="6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0" fillId="0" borderId="29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45" xfId="0" applyFont="1" applyFill="1" applyBorder="1" applyAlignment="1" applyProtection="1">
      <alignment vertical="center"/>
    </xf>
    <xf numFmtId="0" fontId="28" fillId="0" borderId="45" xfId="0" applyFont="1" applyBorder="1" applyAlignment="1" applyProtection="1">
      <alignment vertical="center"/>
    </xf>
    <xf numFmtId="0" fontId="28" fillId="0" borderId="46" xfId="0" applyFont="1" applyBorder="1" applyAlignment="1" applyProtection="1">
      <alignment vertical="center"/>
    </xf>
    <xf numFmtId="0" fontId="34" fillId="0" borderId="0" xfId="0" applyFont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/>
    </xf>
    <xf numFmtId="14" fontId="10" fillId="0" borderId="8" xfId="0" applyNumberFormat="1" applyFont="1" applyFill="1" applyBorder="1" applyAlignment="1" applyProtection="1">
      <alignment vertical="center"/>
    </xf>
    <xf numFmtId="14" fontId="10" fillId="0" borderId="9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top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164" fontId="22" fillId="0" borderId="4" xfId="0" applyNumberFormat="1" applyFont="1" applyFill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wrapText="1"/>
    </xf>
    <xf numFmtId="0" fontId="10" fillId="0" borderId="29" xfId="0" applyFont="1" applyBorder="1" applyAlignment="1" applyProtection="1">
      <alignment wrapText="1"/>
    </xf>
    <xf numFmtId="0" fontId="10" fillId="0" borderId="36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28" fillId="0" borderId="52" xfId="0" applyFont="1" applyBorder="1" applyAlignment="1" applyProtection="1">
      <alignment vertical="top" wrapText="1"/>
    </xf>
    <xf numFmtId="0" fontId="28" fillId="0" borderId="45" xfId="0" applyFont="1" applyBorder="1" applyAlignment="1" applyProtection="1">
      <alignment vertical="top" wrapText="1"/>
    </xf>
    <xf numFmtId="0" fontId="28" fillId="0" borderId="56" xfId="0" applyFont="1" applyFill="1" applyBorder="1" applyAlignment="1" applyProtection="1">
      <alignment vertical="center"/>
    </xf>
    <xf numFmtId="0" fontId="28" fillId="0" borderId="57" xfId="0" applyFont="1" applyFill="1" applyBorder="1" applyAlignment="1" applyProtection="1">
      <alignment vertical="center"/>
    </xf>
    <xf numFmtId="0" fontId="28" fillId="0" borderId="60" xfId="0" applyFont="1" applyFill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0" fontId="9" fillId="0" borderId="59" xfId="0" applyFont="1" applyBorder="1" applyAlignment="1" applyProtection="1">
      <alignment vertical="center"/>
    </xf>
    <xf numFmtId="0" fontId="2" fillId="0" borderId="61" xfId="0" applyFont="1" applyBorder="1" applyAlignment="1" applyProtection="1">
      <alignment vertical="center"/>
    </xf>
    <xf numFmtId="0" fontId="10" fillId="0" borderId="59" xfId="0" applyFont="1" applyBorder="1" applyAlignment="1" applyProtection="1">
      <alignment vertical="center"/>
    </xf>
    <xf numFmtId="164" fontId="23" fillId="4" borderId="20" xfId="0" applyNumberFormat="1" applyFont="1" applyFill="1" applyBorder="1" applyAlignment="1" applyProtection="1">
      <alignment horizontal="center" vertical="center"/>
    </xf>
    <xf numFmtId="14" fontId="12" fillId="0" borderId="20" xfId="0" applyNumberFormat="1" applyFont="1" applyFill="1" applyBorder="1" applyAlignment="1" applyProtection="1">
      <alignment vertical="center"/>
    </xf>
    <xf numFmtId="14" fontId="12" fillId="0" borderId="16" xfId="0" applyNumberFormat="1" applyFont="1" applyFill="1" applyBorder="1" applyAlignment="1" applyProtection="1">
      <alignment vertical="center"/>
    </xf>
    <xf numFmtId="0" fontId="28" fillId="0" borderId="52" xfId="0" applyFont="1" applyFill="1" applyBorder="1" applyAlignment="1" applyProtection="1">
      <alignment vertical="center"/>
    </xf>
    <xf numFmtId="0" fontId="28" fillId="0" borderId="46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wrapText="1"/>
    </xf>
    <xf numFmtId="0" fontId="9" fillId="0" borderId="56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0" fontId="9" fillId="0" borderId="63" xfId="0" applyFont="1" applyBorder="1" applyAlignment="1" applyProtection="1">
      <alignment wrapText="1"/>
    </xf>
    <xf numFmtId="0" fontId="9" fillId="0" borderId="58" xfId="0" applyFont="1" applyBorder="1" applyAlignment="1" applyProtection="1">
      <alignment vertical="center"/>
    </xf>
    <xf numFmtId="0" fontId="10" fillId="0" borderId="59" xfId="0" applyFont="1" applyFill="1" applyBorder="1" applyAlignment="1" applyProtection="1">
      <alignment vertical="center"/>
    </xf>
    <xf numFmtId="166" fontId="17" fillId="6" borderId="0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8" xfId="0" applyNumberFormat="1" applyFont="1" applyFill="1" applyBorder="1" applyAlignment="1" applyProtection="1">
      <alignment vertical="center"/>
    </xf>
    <xf numFmtId="164" fontId="20" fillId="5" borderId="65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164" fontId="11" fillId="5" borderId="65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</xf>
    <xf numFmtId="49" fontId="18" fillId="0" borderId="30" xfId="0" applyNumberFormat="1" applyFont="1" applyFill="1" applyBorder="1" applyAlignment="1" applyProtection="1">
      <alignment vertical="center" wrapText="1"/>
    </xf>
    <xf numFmtId="0" fontId="29" fillId="0" borderId="64" xfId="0" applyFont="1" applyBorder="1" applyAlignment="1" applyProtection="1">
      <alignment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49" fontId="11" fillId="5" borderId="65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right" vertical="center"/>
    </xf>
    <xf numFmtId="49" fontId="15" fillId="0" borderId="47" xfId="0" applyNumberFormat="1" applyFont="1" applyFill="1" applyBorder="1" applyAlignment="1" applyProtection="1">
      <alignment horizontal="center" vertical="center" wrapText="1"/>
    </xf>
    <xf numFmtId="49" fontId="11" fillId="5" borderId="67" xfId="0" applyNumberFormat="1" applyFont="1" applyFill="1" applyBorder="1" applyAlignment="1" applyProtection="1">
      <alignment horizontal="center" vertical="center"/>
      <protection locked="0"/>
    </xf>
    <xf numFmtId="164" fontId="22" fillId="0" borderId="6" xfId="0" applyNumberFormat="1" applyFont="1" applyFill="1" applyBorder="1" applyAlignment="1" applyProtection="1">
      <alignment horizontal="center" vertical="center"/>
    </xf>
    <xf numFmtId="0" fontId="20" fillId="0" borderId="70" xfId="0" applyFont="1" applyBorder="1" applyAlignment="1" applyProtection="1">
      <alignment horizontal="right" vertical="center"/>
    </xf>
    <xf numFmtId="166" fontId="20" fillId="0" borderId="71" xfId="0" applyNumberFormat="1" applyFont="1" applyFill="1" applyBorder="1" applyAlignment="1" applyProtection="1">
      <alignment vertical="center" wrapText="1"/>
    </xf>
    <xf numFmtId="0" fontId="10" fillId="0" borderId="78" xfId="0" applyFont="1" applyBorder="1" applyAlignment="1" applyProtection="1">
      <alignment horizontal="center" vertical="center" wrapText="1"/>
    </xf>
    <xf numFmtId="49" fontId="17" fillId="5" borderId="78" xfId="0" applyNumberFormat="1" applyFont="1" applyFill="1" applyBorder="1" applyAlignment="1" applyProtection="1">
      <alignment horizontal="center" vertical="center"/>
      <protection locked="0"/>
    </xf>
    <xf numFmtId="164" fontId="20" fillId="5" borderId="75" xfId="0" applyNumberFormat="1" applyFont="1" applyFill="1" applyBorder="1" applyAlignment="1" applyProtection="1">
      <alignment horizontal="center" vertical="center"/>
      <protection locked="0"/>
    </xf>
    <xf numFmtId="164" fontId="20" fillId="5" borderId="78" xfId="0" applyNumberFormat="1" applyFont="1" applyFill="1" applyBorder="1" applyAlignment="1" applyProtection="1">
      <alignment horizontal="center" vertical="center"/>
      <protection locked="0"/>
    </xf>
    <xf numFmtId="49" fontId="11" fillId="5" borderId="78" xfId="0" applyNumberFormat="1" applyFont="1" applyFill="1" applyBorder="1" applyAlignment="1" applyProtection="1">
      <alignment horizontal="center" vertical="center"/>
      <protection locked="0"/>
    </xf>
    <xf numFmtId="0" fontId="28" fillId="0" borderId="59" xfId="0" applyFont="1" applyBorder="1" applyAlignment="1" applyProtection="1">
      <alignment vertical="center"/>
    </xf>
    <xf numFmtId="164" fontId="20" fillId="5" borderId="67" xfId="0" applyNumberFormat="1" applyFont="1" applyFill="1" applyBorder="1" applyAlignment="1" applyProtection="1">
      <alignment horizontal="center" vertical="center"/>
      <protection locked="0"/>
    </xf>
    <xf numFmtId="164" fontId="20" fillId="5" borderId="8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30" xfId="0" applyNumberFormat="1" applyFont="1" applyFill="1" applyBorder="1" applyAlignment="1" applyProtection="1">
      <alignment vertical="center" wrapText="1"/>
    </xf>
    <xf numFmtId="0" fontId="20" fillId="0" borderId="81" xfId="0" applyFont="1" applyBorder="1" applyAlignment="1" applyProtection="1">
      <alignment horizontal="left" vertical="center"/>
    </xf>
    <xf numFmtId="0" fontId="9" fillId="0" borderId="82" xfId="0" applyFont="1" applyBorder="1" applyAlignment="1" applyProtection="1">
      <alignment vertical="center"/>
    </xf>
    <xf numFmtId="0" fontId="29" fillId="0" borderId="93" xfId="0" applyFont="1" applyBorder="1" applyAlignment="1" applyProtection="1">
      <alignment vertical="center"/>
    </xf>
    <xf numFmtId="49" fontId="17" fillId="5" borderId="87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</xf>
    <xf numFmtId="0" fontId="18" fillId="0" borderId="64" xfId="0" applyFont="1" applyBorder="1" applyAlignment="1" applyProtection="1">
      <alignment vertical="center"/>
    </xf>
    <xf numFmtId="164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164" fontId="20" fillId="5" borderId="9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wrapText="1"/>
    </xf>
    <xf numFmtId="0" fontId="52" fillId="0" borderId="23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34" fillId="0" borderId="30" xfId="0" applyFont="1" applyBorder="1" applyAlignment="1" applyProtection="1">
      <alignment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4" xfId="0" applyNumberFormat="1" applyFont="1" applyFill="1" applyBorder="1" applyAlignment="1" applyProtection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38" xfId="0" applyFont="1" applyBorder="1" applyAlignment="1" applyProtection="1">
      <alignment horizontal="right" vertical="center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right" vertical="center"/>
    </xf>
    <xf numFmtId="0" fontId="20" fillId="0" borderId="10" xfId="0" applyFont="1" applyBorder="1" applyAlignment="1" applyProtection="1">
      <alignment horizontal="right" vertical="center"/>
    </xf>
    <xf numFmtId="164" fontId="10" fillId="3" borderId="17" xfId="0" applyNumberFormat="1" applyFont="1" applyFill="1" applyBorder="1" applyAlignment="1" applyProtection="1">
      <alignment horizontal="center" vertical="center" wrapText="1"/>
    </xf>
    <xf numFmtId="164" fontId="10" fillId="3" borderId="18" xfId="0" applyNumberFormat="1" applyFont="1" applyFill="1" applyBorder="1" applyAlignment="1" applyProtection="1">
      <alignment horizontal="center" vertical="center" wrapText="1"/>
    </xf>
    <xf numFmtId="164" fontId="10" fillId="3" borderId="33" xfId="0" applyNumberFormat="1" applyFont="1" applyFill="1" applyBorder="1" applyAlignment="1" applyProtection="1">
      <alignment horizontal="center" vertical="center" wrapText="1"/>
    </xf>
    <xf numFmtId="0" fontId="17" fillId="0" borderId="44" xfId="0" applyFont="1" applyBorder="1" applyAlignment="1" applyProtection="1">
      <alignment horizontal="right" vertical="center" wrapText="1"/>
    </xf>
    <xf numFmtId="0" fontId="17" fillId="0" borderId="34" xfId="0" applyFont="1" applyBorder="1" applyAlignment="1" applyProtection="1">
      <alignment horizontal="right" vertical="center" wrapText="1"/>
    </xf>
    <xf numFmtId="0" fontId="26" fillId="0" borderId="22" xfId="0" applyFont="1" applyBorder="1" applyAlignment="1" applyProtection="1">
      <alignment horizontal="left"/>
    </xf>
    <xf numFmtId="0" fontId="26" fillId="0" borderId="6" xfId="0" applyFont="1" applyBorder="1" applyAlignment="1" applyProtection="1">
      <alignment horizontal="left"/>
    </xf>
    <xf numFmtId="0" fontId="15" fillId="0" borderId="25" xfId="0" applyFont="1" applyBorder="1" applyAlignment="1" applyProtection="1">
      <alignment horizontal="right" vertical="center"/>
    </xf>
    <xf numFmtId="0" fontId="15" fillId="0" borderId="26" xfId="0" applyFont="1" applyBorder="1" applyAlignment="1" applyProtection="1">
      <alignment horizontal="right" vertical="center"/>
    </xf>
    <xf numFmtId="0" fontId="15" fillId="0" borderId="27" xfId="0" applyFont="1" applyBorder="1" applyAlignment="1" applyProtection="1">
      <alignment horizontal="right" vertical="center"/>
    </xf>
    <xf numFmtId="0" fontId="38" fillId="0" borderId="6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43" xfId="0" applyFont="1" applyBorder="1" applyAlignment="1" applyProtection="1">
      <alignment horizontal="center" vertical="center" wrapText="1"/>
    </xf>
    <xf numFmtId="164" fontId="10" fillId="3" borderId="42" xfId="0" applyNumberFormat="1" applyFont="1" applyFill="1" applyBorder="1" applyAlignment="1" applyProtection="1">
      <alignment horizontal="center" vertical="center" wrapText="1"/>
    </xf>
    <xf numFmtId="164" fontId="10" fillId="3" borderId="4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164" fontId="10" fillId="3" borderId="40" xfId="0" applyNumberFormat="1" applyFont="1" applyFill="1" applyBorder="1" applyAlignment="1" applyProtection="1">
      <alignment horizontal="center" vertical="center" wrapText="1"/>
    </xf>
    <xf numFmtId="164" fontId="10" fillId="3" borderId="55" xfId="0" applyNumberFormat="1" applyFont="1" applyFill="1" applyBorder="1" applyAlignment="1" applyProtection="1">
      <alignment horizontal="center" vertical="center" wrapText="1"/>
    </xf>
    <xf numFmtId="0" fontId="31" fillId="0" borderId="37" xfId="0" applyFont="1" applyBorder="1" applyAlignment="1" applyProtection="1">
      <alignment horizontal="right" vertical="center"/>
    </xf>
    <xf numFmtId="0" fontId="31" fillId="0" borderId="34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right" vertical="center"/>
    </xf>
    <xf numFmtId="0" fontId="33" fillId="0" borderId="5" xfId="0" applyFont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right" vertical="center" wrapText="1"/>
    </xf>
    <xf numFmtId="0" fontId="20" fillId="0" borderId="10" xfId="0" applyFont="1" applyBorder="1" applyAlignment="1" applyProtection="1">
      <alignment horizontal="right" vertical="center" wrapText="1"/>
    </xf>
    <xf numFmtId="0" fontId="23" fillId="0" borderId="44" xfId="0" applyFont="1" applyBorder="1" applyAlignment="1" applyProtection="1">
      <alignment horizontal="right" vertical="center"/>
    </xf>
    <xf numFmtId="0" fontId="23" fillId="0" borderId="34" xfId="0" applyFont="1" applyBorder="1" applyAlignment="1" applyProtection="1">
      <alignment horizontal="right" vertical="center"/>
    </xf>
    <xf numFmtId="0" fontId="20" fillId="5" borderId="78" xfId="0" applyFont="1" applyFill="1" applyBorder="1" applyAlignment="1" applyProtection="1">
      <alignment horizontal="left" vertical="center" wrapText="1"/>
      <protection locked="0"/>
    </xf>
    <xf numFmtId="0" fontId="20" fillId="5" borderId="89" xfId="0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Fill="1" applyBorder="1" applyAlignment="1" applyProtection="1">
      <alignment horizontal="right" vertical="center" wrapText="1"/>
    </xf>
    <xf numFmtId="0" fontId="20" fillId="0" borderId="34" xfId="0" applyFont="1" applyFill="1" applyBorder="1" applyAlignment="1" applyProtection="1">
      <alignment horizontal="right" vertical="center" wrapText="1"/>
    </xf>
    <xf numFmtId="0" fontId="20" fillId="0" borderId="44" xfId="0" applyFont="1" applyBorder="1" applyAlignment="1" applyProtection="1">
      <alignment horizontal="right" vertical="center" wrapText="1"/>
    </xf>
    <xf numFmtId="0" fontId="20" fillId="0" borderId="34" xfId="0" applyFont="1" applyBorder="1" applyAlignment="1" applyProtection="1">
      <alignment horizontal="right" vertical="center" wrapText="1"/>
    </xf>
    <xf numFmtId="0" fontId="23" fillId="0" borderId="25" xfId="0" applyFont="1" applyBorder="1" applyAlignment="1" applyProtection="1">
      <alignment horizontal="right" vertical="center"/>
    </xf>
    <xf numFmtId="0" fontId="23" fillId="0" borderId="26" xfId="0" applyFont="1" applyBorder="1" applyAlignment="1" applyProtection="1">
      <alignment horizontal="right" vertical="center"/>
    </xf>
    <xf numFmtId="0" fontId="23" fillId="0" borderId="27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left" vertical="center" wrapText="1"/>
    </xf>
    <xf numFmtId="164" fontId="10" fillId="3" borderId="49" xfId="0" applyNumberFormat="1" applyFont="1" applyFill="1" applyBorder="1" applyAlignment="1" applyProtection="1">
      <alignment horizontal="center" vertical="center" wrapText="1"/>
    </xf>
    <xf numFmtId="164" fontId="10" fillId="3" borderId="50" xfId="0" applyNumberFormat="1" applyFont="1" applyFill="1" applyBorder="1" applyAlignment="1" applyProtection="1">
      <alignment horizontal="center" vertical="center" wrapText="1"/>
    </xf>
    <xf numFmtId="164" fontId="10" fillId="3" borderId="51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165" fontId="10" fillId="3" borderId="86" xfId="0" applyNumberFormat="1" applyFont="1" applyFill="1" applyBorder="1" applyAlignment="1" applyProtection="1">
      <alignment horizontal="center" vertical="center" wrapText="1"/>
    </xf>
    <xf numFmtId="165" fontId="10" fillId="3" borderId="88" xfId="0" applyNumberFormat="1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right" vertical="center" wrapText="1"/>
    </xf>
    <xf numFmtId="0" fontId="23" fillId="0" borderId="4" xfId="0" applyFont="1" applyBorder="1" applyAlignment="1" applyProtection="1">
      <alignment horizontal="right" vertical="center" wrapText="1"/>
    </xf>
    <xf numFmtId="0" fontId="23" fillId="0" borderId="27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2" fillId="0" borderId="9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164" fontId="10" fillId="3" borderId="42" xfId="0" applyNumberFormat="1" applyFont="1" applyFill="1" applyBorder="1" applyAlignment="1" applyProtection="1">
      <alignment horizontal="center" vertical="center"/>
    </xf>
    <xf numFmtId="164" fontId="10" fillId="3" borderId="40" xfId="0" applyNumberFormat="1" applyFont="1" applyFill="1" applyBorder="1" applyAlignment="1" applyProtection="1">
      <alignment horizontal="center" vertical="center"/>
    </xf>
    <xf numFmtId="164" fontId="10" fillId="3" borderId="4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0" fillId="0" borderId="19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left" vertical="center" wrapText="1"/>
    </xf>
    <xf numFmtId="0" fontId="31" fillId="0" borderId="13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left" vertical="center" wrapText="1"/>
    </xf>
    <xf numFmtId="0" fontId="58" fillId="0" borderId="37" xfId="0" applyFont="1" applyFill="1" applyBorder="1" applyAlignment="1" applyProtection="1">
      <alignment horizontal="right" vertical="center"/>
    </xf>
    <xf numFmtId="0" fontId="58" fillId="0" borderId="34" xfId="0" applyFont="1" applyFill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0" fillId="0" borderId="92" xfId="0" applyFont="1" applyBorder="1" applyAlignment="1" applyProtection="1">
      <alignment horizontal="right" vertical="center"/>
    </xf>
    <xf numFmtId="0" fontId="20" fillId="0" borderId="81" xfId="0" applyFont="1" applyBorder="1" applyAlignment="1" applyProtection="1">
      <alignment horizontal="right" vertical="center"/>
    </xf>
    <xf numFmtId="0" fontId="15" fillId="0" borderId="24" xfId="0" applyFont="1" applyBorder="1" applyAlignment="1" applyProtection="1">
      <alignment horizontal="center" vertical="center" wrapText="1"/>
    </xf>
    <xf numFmtId="164" fontId="10" fillId="3" borderId="32" xfId="0" applyNumberFormat="1" applyFont="1" applyFill="1" applyBorder="1" applyAlignment="1" applyProtection="1">
      <alignment horizontal="center" vertical="center"/>
    </xf>
    <xf numFmtId="164" fontId="10" fillId="3" borderId="53" xfId="0" applyNumberFormat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36" xfId="0" applyFont="1" applyFill="1" applyBorder="1" applyAlignment="1" applyProtection="1">
      <alignment horizontal="left" vertical="center" wrapText="1"/>
    </xf>
    <xf numFmtId="0" fontId="10" fillId="0" borderId="37" xfId="0" applyFont="1" applyFill="1" applyBorder="1" applyAlignment="1" applyProtection="1">
      <alignment horizontal="left" vertical="center" wrapText="1"/>
    </xf>
    <xf numFmtId="0" fontId="10" fillId="0" borderId="38" xfId="0" applyFont="1" applyFill="1" applyBorder="1" applyAlignment="1" applyProtection="1">
      <alignment horizontal="left" vertical="center" wrapText="1"/>
    </xf>
    <xf numFmtId="164" fontId="10" fillId="3" borderId="17" xfId="0" applyNumberFormat="1" applyFont="1" applyFill="1" applyBorder="1" applyAlignment="1" applyProtection="1">
      <alignment horizontal="center" vertical="center"/>
    </xf>
    <xf numFmtId="164" fontId="10" fillId="3" borderId="33" xfId="0" applyNumberFormat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right" vertical="center"/>
    </xf>
    <xf numFmtId="0" fontId="23" fillId="0" borderId="20" xfId="0" applyFont="1" applyBorder="1" applyAlignment="1" applyProtection="1">
      <alignment horizontal="right" vertical="center" wrapText="1"/>
    </xf>
    <xf numFmtId="0" fontId="23" fillId="0" borderId="43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/>
    </xf>
    <xf numFmtId="0" fontId="52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5" fillId="5" borderId="6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80" xfId="0" applyFont="1" applyBorder="1" applyAlignment="1" applyProtection="1">
      <alignment horizontal="left" vertical="center" wrapText="1"/>
    </xf>
    <xf numFmtId="166" fontId="20" fillId="5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49" fontId="20" fillId="5" borderId="75" xfId="0" applyNumberFormat="1" applyFont="1" applyFill="1" applyBorder="1" applyAlignment="1" applyProtection="1">
      <alignment vertical="center"/>
      <protection locked="0"/>
    </xf>
    <xf numFmtId="49" fontId="20" fillId="5" borderId="76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0" fillId="5" borderId="78" xfId="0" applyFont="1" applyFill="1" applyBorder="1" applyAlignment="1" applyProtection="1">
      <alignment vertical="center"/>
      <protection locked="0"/>
    </xf>
    <xf numFmtId="0" fontId="20" fillId="5" borderId="79" xfId="0" applyFont="1" applyFill="1" applyBorder="1" applyAlignment="1" applyProtection="1">
      <alignment vertical="center"/>
      <protection locked="0"/>
    </xf>
    <xf numFmtId="0" fontId="20" fillId="5" borderId="65" xfId="0" applyFont="1" applyFill="1" applyBorder="1" applyAlignment="1" applyProtection="1">
      <alignment vertical="center"/>
      <protection locked="0"/>
    </xf>
    <xf numFmtId="0" fontId="20" fillId="5" borderId="77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wrapText="1"/>
    </xf>
    <xf numFmtId="0" fontId="12" fillId="0" borderId="34" xfId="0" applyFont="1" applyBorder="1" applyAlignment="1" applyProtection="1">
      <alignment horizontal="right" wrapText="1"/>
    </xf>
    <xf numFmtId="166" fontId="20" fillId="5" borderId="89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00" xfId="0" applyFont="1" applyFill="1" applyBorder="1" applyAlignment="1" applyProtection="1">
      <alignment horizontal="left" vertical="center" wrapText="1"/>
      <protection locked="0"/>
    </xf>
    <xf numFmtId="0" fontId="20" fillId="5" borderId="101" xfId="0" applyFont="1" applyFill="1" applyBorder="1" applyAlignment="1" applyProtection="1">
      <alignment horizontal="left" vertical="center" wrapText="1"/>
      <protection locked="0"/>
    </xf>
    <xf numFmtId="0" fontId="20" fillId="5" borderId="10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center" wrapText="1"/>
    </xf>
    <xf numFmtId="0" fontId="0" fillId="0" borderId="4" xfId="0" applyBorder="1" applyProtection="1"/>
    <xf numFmtId="0" fontId="0" fillId="0" borderId="26" xfId="0" applyBorder="1" applyProtection="1"/>
    <xf numFmtId="165" fontId="10" fillId="3" borderId="40" xfId="0" applyNumberFormat="1" applyFont="1" applyFill="1" applyBorder="1" applyAlignment="1" applyProtection="1">
      <alignment horizontal="center" vertical="center" wrapText="1"/>
    </xf>
    <xf numFmtId="165" fontId="10" fillId="3" borderId="5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horizontal="left" vertical="center" wrapText="1"/>
    </xf>
    <xf numFmtId="0" fontId="9" fillId="0" borderId="54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31" fillId="0" borderId="95" xfId="0" applyFont="1" applyBorder="1" applyAlignment="1" applyProtection="1">
      <alignment horizontal="right" vertical="center"/>
    </xf>
    <xf numFmtId="0" fontId="31" fillId="0" borderId="96" xfId="0" applyFont="1" applyBorder="1" applyAlignment="1" applyProtection="1">
      <alignment horizontal="right" vertical="center"/>
    </xf>
    <xf numFmtId="0" fontId="10" fillId="0" borderId="91" xfId="0" applyFont="1" applyBorder="1" applyAlignment="1" applyProtection="1">
      <alignment horizontal="center" vertical="center" wrapText="1"/>
    </xf>
    <xf numFmtId="0" fontId="10" fillId="0" borderId="85" xfId="0" applyFont="1" applyBorder="1" applyAlignment="1" applyProtection="1">
      <alignment horizontal="center" vertical="center" wrapText="1"/>
    </xf>
    <xf numFmtId="0" fontId="10" fillId="0" borderId="94" xfId="0" applyFont="1" applyBorder="1" applyAlignment="1" applyProtection="1">
      <alignment horizontal="center" vertical="center" wrapText="1"/>
    </xf>
    <xf numFmtId="0" fontId="38" fillId="0" borderId="82" xfId="0" applyFont="1" applyFill="1" applyBorder="1" applyAlignment="1" applyProtection="1">
      <alignment horizontal="left" vertical="center"/>
    </xf>
    <xf numFmtId="0" fontId="38" fillId="0" borderId="84" xfId="0" applyFont="1" applyFill="1" applyBorder="1" applyAlignment="1" applyProtection="1">
      <alignment horizontal="left" vertical="center"/>
    </xf>
    <xf numFmtId="0" fontId="9" fillId="0" borderId="10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1" fillId="4" borderId="72" xfId="0" applyFont="1" applyFill="1" applyBorder="1" applyAlignment="1" applyProtection="1">
      <alignment horizontal="center" vertical="top"/>
    </xf>
    <xf numFmtId="0" fontId="11" fillId="4" borderId="73" xfId="0" applyFont="1" applyFill="1" applyBorder="1" applyAlignment="1" applyProtection="1">
      <alignment horizontal="center" vertical="top"/>
    </xf>
    <xf numFmtId="0" fontId="11" fillId="4" borderId="74" xfId="0" applyFont="1" applyFill="1" applyBorder="1" applyAlignment="1" applyProtection="1">
      <alignment horizontal="center" vertical="top"/>
    </xf>
    <xf numFmtId="0" fontId="12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55" fillId="0" borderId="0" xfId="0" applyFont="1" applyFill="1" applyBorder="1" applyAlignment="1" applyProtection="1">
      <alignment horizontal="center" vertical="top" wrapText="1"/>
    </xf>
    <xf numFmtId="0" fontId="55" fillId="0" borderId="26" xfId="0" applyFont="1" applyFill="1" applyBorder="1" applyAlignment="1" applyProtection="1">
      <alignment horizontal="center" vertical="top" wrapText="1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6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6" fillId="0" borderId="70" xfId="0" applyFont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71" xfId="0" applyBorder="1" applyAlignment="1">
      <alignment vertical="top"/>
    </xf>
    <xf numFmtId="165" fontId="45" fillId="3" borderId="3" xfId="0" applyNumberFormat="1" applyFont="1" applyFill="1" applyBorder="1" applyAlignment="1" applyProtection="1">
      <alignment horizontal="center" vertical="center"/>
    </xf>
    <xf numFmtId="165" fontId="45" fillId="3" borderId="5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164" fontId="10" fillId="3" borderId="97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right" vertical="center" wrapText="1"/>
    </xf>
    <xf numFmtId="0" fontId="20" fillId="0" borderId="28" xfId="0" applyFont="1" applyBorder="1" applyAlignment="1" applyProtection="1">
      <alignment horizontal="right" vertical="center" wrapText="1"/>
    </xf>
    <xf numFmtId="0" fontId="20" fillId="0" borderId="29" xfId="0" applyFont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71" xfId="0" applyFont="1" applyBorder="1" applyAlignment="1" applyProtection="1">
      <alignment horizontal="right" vertical="center"/>
    </xf>
    <xf numFmtId="0" fontId="20" fillId="0" borderId="36" xfId="0" applyFont="1" applyBorder="1" applyAlignment="1" applyProtection="1">
      <alignment horizontal="left" vertical="center" wrapText="1"/>
    </xf>
    <xf numFmtId="0" fontId="20" fillId="0" borderId="28" xfId="0" applyFont="1" applyBorder="1" applyAlignment="1" applyProtection="1">
      <alignment horizontal="right" vertical="center"/>
    </xf>
    <xf numFmtId="0" fontId="20" fillId="0" borderId="29" xfId="0" applyFont="1" applyBorder="1" applyAlignment="1" applyProtection="1">
      <alignment horizontal="right" vertical="center"/>
    </xf>
    <xf numFmtId="0" fontId="31" fillId="0" borderId="98" xfId="0" applyFont="1" applyBorder="1" applyAlignment="1" applyProtection="1">
      <alignment horizontal="center" vertical="top" wrapText="1"/>
    </xf>
    <xf numFmtId="0" fontId="31" fillId="0" borderId="6" xfId="0" applyFont="1" applyBorder="1" applyAlignment="1" applyProtection="1">
      <alignment horizontal="center" vertical="top"/>
    </xf>
    <xf numFmtId="0" fontId="31" fillId="0" borderId="39" xfId="0" applyFont="1" applyBorder="1" applyAlignment="1" applyProtection="1">
      <alignment horizontal="center" vertical="top"/>
    </xf>
    <xf numFmtId="0" fontId="31" fillId="0" borderId="0" xfId="0" applyFont="1" applyBorder="1" applyAlignment="1" applyProtection="1">
      <alignment horizontal="center" vertical="top"/>
    </xf>
    <xf numFmtId="0" fontId="31" fillId="0" borderId="37" xfId="0" applyFont="1" applyBorder="1" applyAlignment="1" applyProtection="1">
      <alignment horizontal="center" vertical="top"/>
    </xf>
    <xf numFmtId="0" fontId="31" fillId="0" borderId="34" xfId="0" applyFont="1" applyBorder="1" applyAlignment="1" applyProtection="1">
      <alignment horizontal="center" vertical="top"/>
    </xf>
    <xf numFmtId="0" fontId="48" fillId="0" borderId="4" xfId="0" applyFont="1" applyBorder="1" applyAlignment="1" applyProtection="1">
      <alignment horizontal="left" vertical="center"/>
    </xf>
    <xf numFmtId="0" fontId="48" fillId="0" borderId="13" xfId="0" applyFont="1" applyBorder="1" applyAlignment="1" applyProtection="1">
      <alignment horizontal="left" vertical="center"/>
    </xf>
    <xf numFmtId="0" fontId="34" fillId="0" borderId="64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 wrapText="1"/>
    </xf>
    <xf numFmtId="14" fontId="20" fillId="0" borderId="10" xfId="0" applyNumberFormat="1" applyFont="1" applyFill="1" applyBorder="1" applyAlignment="1" applyProtection="1">
      <alignment horizontal="left" vertical="center"/>
    </xf>
    <xf numFmtId="14" fontId="20" fillId="0" borderId="36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wrapText="1"/>
    </xf>
    <xf numFmtId="0" fontId="9" fillId="0" borderId="62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wrapText="1"/>
    </xf>
    <xf numFmtId="0" fontId="9" fillId="0" borderId="58" xfId="0" applyFont="1" applyBorder="1" applyAlignment="1" applyProtection="1">
      <alignment horizontal="center" wrapText="1"/>
    </xf>
    <xf numFmtId="0" fontId="9" fillId="0" borderId="56" xfId="0" applyFont="1" applyBorder="1" applyAlignment="1" applyProtection="1">
      <alignment horizontal="center" wrapText="1"/>
    </xf>
    <xf numFmtId="0" fontId="9" fillId="0" borderId="59" xfId="0" applyFont="1" applyBorder="1" applyAlignment="1" applyProtection="1">
      <alignment horizontal="center" wrapText="1"/>
    </xf>
    <xf numFmtId="0" fontId="9" fillId="0" borderId="60" xfId="0" applyFont="1" applyBorder="1" applyAlignment="1" applyProtection="1">
      <alignment horizontal="center" wrapText="1"/>
    </xf>
    <xf numFmtId="0" fontId="9" fillId="0" borderId="61" xfId="0" applyFont="1" applyBorder="1" applyAlignment="1" applyProtection="1">
      <alignment horizontal="center" wrapText="1"/>
    </xf>
    <xf numFmtId="0" fontId="38" fillId="0" borderId="10" xfId="0" applyFont="1" applyBorder="1" applyAlignment="1" applyProtection="1">
      <alignment horizontal="left" vertical="center"/>
    </xf>
    <xf numFmtId="0" fontId="38" fillId="0" borderId="32" xfId="0" applyFont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  <color rgb="FFFFFFCC"/>
      <color rgb="FFFFFFFF"/>
      <color rgb="FFCC00FF"/>
      <color rgb="FF00FF00"/>
      <color rgb="FFF3F7ED"/>
      <color rgb="FFCC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751650</xdr:colOff>
      <xdr:row>1</xdr:row>
      <xdr:rowOff>190044</xdr:rowOff>
    </xdr:from>
    <xdr:to>
      <xdr:col>2</xdr:col>
      <xdr:colOff>1128768</xdr:colOff>
      <xdr:row>2</xdr:row>
      <xdr:rowOff>6588</xdr:rowOff>
    </xdr:to>
    <xdr:pic>
      <xdr:nvPicPr>
        <xdr:cNvPr id="2" name="Image 1" descr="C:\Users\AIT HAKIM\Dropbox\logo U BEJAIA sur un fond claire (taille moyenne).png"/>
        <xdr:cNvPicPr/>
      </xdr:nvPicPr>
      <xdr:blipFill>
        <a:blip xmlns:r="http://schemas.openxmlformats.org/officeDocument/2006/relationships" r:embed="rId1"/>
        <a:srcRect l="6708" t="16483" r="5914" b="14096"/>
        <a:stretch>
          <a:fillRect/>
        </a:stretch>
      </xdr:blipFill>
      <xdr:spPr bwMode="auto">
        <a:xfrm>
          <a:off x="886121" y="302103"/>
          <a:ext cx="1296000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1092329</xdr:colOff>
      <xdr:row>1</xdr:row>
      <xdr:rowOff>172668</xdr:rowOff>
    </xdr:from>
    <xdr:to>
      <xdr:col>9</xdr:col>
      <xdr:colOff>823404</xdr:colOff>
      <xdr:row>1</xdr:row>
      <xdr:rowOff>676668</xdr:rowOff>
    </xdr:to>
    <xdr:pic>
      <xdr:nvPicPr>
        <xdr:cNvPr id="5" name="Image 4" descr="C:\Users\AIT HAKIM\Dropbox\logo U BEJAIA sur un fond claire (taille moyenne).png"/>
        <xdr:cNvPicPr/>
      </xdr:nvPicPr>
      <xdr:blipFill>
        <a:blip xmlns:r="http://schemas.openxmlformats.org/officeDocument/2006/relationships" r:embed="rId1"/>
        <a:srcRect l="6708" t="16483" r="5914" b="14096"/>
        <a:stretch>
          <a:fillRect/>
        </a:stretch>
      </xdr:blipFill>
      <xdr:spPr bwMode="auto">
        <a:xfrm>
          <a:off x="7378829" y="284727"/>
          <a:ext cx="1299899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1731</xdr:colOff>
      <xdr:row>4</xdr:row>
      <xdr:rowOff>82005</xdr:rowOff>
    </xdr:from>
    <xdr:to>
      <xdr:col>14</xdr:col>
      <xdr:colOff>847725</xdr:colOff>
      <xdr:row>14</xdr:row>
      <xdr:rowOff>283152</xdr:rowOff>
    </xdr:to>
    <xdr:sp macro="" textlink="">
      <xdr:nvSpPr>
        <xdr:cNvPr id="6" name="Rectangle à coins arrondis 5"/>
        <xdr:cNvSpPr/>
      </xdr:nvSpPr>
      <xdr:spPr>
        <a:xfrm>
          <a:off x="9414163" y="1147073"/>
          <a:ext cx="1867767" cy="2824852"/>
        </a:xfrm>
        <a:prstGeom prst="wedgeRoundRectCallout">
          <a:avLst>
            <a:gd name="adj1" fmla="val -81244"/>
            <a:gd name="adj2" fmla="val -26671"/>
            <a:gd name="adj3" fmla="val 16667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fr-FR" sz="1400" b="1" u="dbl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Important (à lire)</a:t>
          </a:r>
        </a:p>
        <a:p>
          <a:pPr algn="ctr"/>
          <a:r>
            <a:rPr lang="fr-FR" sz="1100" b="1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Les champs à renseigner sont grisés et encadrés en rouge, les autres sont verrouillés. </a:t>
          </a:r>
        </a:p>
        <a:p>
          <a:pPr algn="ctr"/>
          <a:endParaRPr lang="fr-FR" sz="1100">
            <a:solidFill>
              <a:srgbClr val="FF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fr-FR" sz="1100" b="1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Merci</a:t>
          </a:r>
          <a:r>
            <a:rPr lang="fr-FR" sz="1100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de ne pas déverrouiller ces derniers et de ne pas modifier la structure du fichier, et ce même si une partie du texte saisi n’apparait pas sur l’écran et/ou lors de l’impression.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U181"/>
  <sheetViews>
    <sheetView tabSelected="1" workbookViewId="0">
      <selection activeCell="C8" sqref="C8:J8"/>
    </sheetView>
  </sheetViews>
  <sheetFormatPr baseColWidth="10" defaultRowHeight="14.25" x14ac:dyDescent="0.25"/>
  <cols>
    <col min="1" max="1" width="2" style="3" customWidth="1"/>
    <col min="2" max="2" width="13.7109375" style="4" customWidth="1"/>
    <col min="3" max="3" width="19.140625" style="4" customWidth="1"/>
    <col min="4" max="4" width="11.85546875" style="4" customWidth="1"/>
    <col min="5" max="5" width="8.7109375" style="4" customWidth="1"/>
    <col min="6" max="6" width="12.5703125" style="4" customWidth="1"/>
    <col min="7" max="7" width="14.28515625" style="4" customWidth="1"/>
    <col min="8" max="8" width="11.7109375" style="4" customWidth="1"/>
    <col min="9" max="9" width="23.5703125" style="4" customWidth="1"/>
    <col min="10" max="10" width="14.85546875" style="44" customWidth="1"/>
    <col min="11" max="11" width="8.85546875" style="14" customWidth="1"/>
    <col min="12" max="12" width="0.85546875" style="65" customWidth="1"/>
    <col min="13" max="13" width="0.140625" style="13" hidden="1" customWidth="1"/>
    <col min="14" max="14" width="14.42578125" style="63" customWidth="1"/>
    <col min="15" max="15" width="13.5703125" style="4" customWidth="1"/>
    <col min="16" max="16" width="0" style="4" hidden="1" customWidth="1"/>
    <col min="17" max="17" width="18.85546875" style="4" hidden="1" customWidth="1"/>
    <col min="18" max="18" width="15.85546875" style="4" hidden="1" customWidth="1"/>
    <col min="19" max="20" width="0" style="4" hidden="1" customWidth="1"/>
    <col min="21" max="21" width="11.42578125" style="4" hidden="1" customWidth="1"/>
    <col min="22" max="22" width="17.7109375" style="4" hidden="1" customWidth="1"/>
    <col min="23" max="23" width="37.5703125" style="4" hidden="1" customWidth="1"/>
    <col min="24" max="24" width="29.140625" style="4" hidden="1" customWidth="1"/>
    <col min="25" max="25" width="21.85546875" style="4" hidden="1" customWidth="1"/>
    <col min="26" max="26" width="21.28515625" style="4" hidden="1" customWidth="1"/>
    <col min="27" max="27" width="11.42578125" style="5" hidden="1" customWidth="1"/>
    <col min="28" max="28" width="11.42578125" style="4"/>
    <col min="29" max="29" width="15.140625" style="4" customWidth="1"/>
    <col min="30" max="30" width="21.85546875" style="4" customWidth="1"/>
    <col min="31" max="31" width="30.7109375" style="4" customWidth="1"/>
    <col min="32" max="43" width="4.7109375" style="4" customWidth="1"/>
    <col min="44" max="16384" width="11.42578125" style="4"/>
  </cols>
  <sheetData>
    <row r="1" spans="1:37" ht="9" customHeight="1" x14ac:dyDescent="0.25"/>
    <row r="2" spans="1:37" ht="54" customHeight="1" x14ac:dyDescent="0.25">
      <c r="B2" s="324" t="s">
        <v>31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 s="97"/>
    </row>
    <row r="3" spans="1:37" ht="1.5" customHeight="1" x14ac:dyDescent="0.25">
      <c r="B3" s="50"/>
      <c r="C3" s="50"/>
      <c r="D3" s="50"/>
      <c r="E3" s="50"/>
      <c r="F3" s="50"/>
      <c r="G3" s="50"/>
      <c r="H3" s="50"/>
      <c r="I3" s="50"/>
      <c r="J3" s="61"/>
      <c r="K3" s="50"/>
      <c r="L3" s="62"/>
      <c r="M3" s="2"/>
      <c r="N3" s="97"/>
    </row>
    <row r="4" spans="1:37" s="3" customFormat="1" ht="19.5" customHeight="1" x14ac:dyDescent="0.25">
      <c r="B4" s="325" t="s">
        <v>154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6"/>
      <c r="N4" s="179"/>
      <c r="O4" s="179"/>
      <c r="AA4" s="30"/>
    </row>
    <row r="5" spans="1:37" s="3" customFormat="1" ht="19.5" customHeight="1" x14ac:dyDescent="0.25">
      <c r="B5" s="338" t="s">
        <v>72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6"/>
      <c r="N5" s="179"/>
      <c r="O5" s="179"/>
      <c r="Q5" s="298" t="s">
        <v>86</v>
      </c>
      <c r="AA5" s="30"/>
    </row>
    <row r="6" spans="1:37" s="3" customFormat="1" ht="18.75" customHeight="1" x14ac:dyDescent="0.25">
      <c r="B6" s="326" t="str">
        <f>IF(C8="Faculté de Médecine","Grille d'évaluation réservée aux Enseignant-chercheurs Hospitalo-universitaires de grade : Professeur, MCA et MCB","Grille d'évaluation réservée aux Enseignant-chercheurs de grade : Professeur, MCA et MCB")</f>
        <v>Grille d'évaluation réservée aux Enseignant-chercheurs de grade : Professeur, MCA et MCB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7"/>
      <c r="N6" s="179"/>
      <c r="O6" s="179"/>
      <c r="Q6" s="29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19.5" customHeight="1" x14ac:dyDescent="0.25">
      <c r="A7" s="10"/>
      <c r="B7" s="327" t="s">
        <v>85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7"/>
      <c r="N7" s="179"/>
      <c r="O7" s="179"/>
      <c r="P7" s="8"/>
      <c r="Q7" s="299"/>
      <c r="R7" s="8"/>
      <c r="S7" s="8"/>
      <c r="T7" s="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1.75" customHeight="1" x14ac:dyDescent="0.25">
      <c r="C8" s="328" t="s">
        <v>94</v>
      </c>
      <c r="D8" s="328"/>
      <c r="E8" s="328"/>
      <c r="F8" s="328"/>
      <c r="G8" s="328"/>
      <c r="H8" s="328"/>
      <c r="I8" s="328"/>
      <c r="J8" s="328"/>
      <c r="K8" s="102"/>
      <c r="L8" s="89"/>
      <c r="M8" s="102"/>
      <c r="N8" s="179"/>
      <c r="O8" s="179"/>
      <c r="Q8" s="29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7.5" customHeight="1" x14ac:dyDescent="0.25">
      <c r="K9" s="4"/>
      <c r="L9" s="88"/>
      <c r="M9" s="4"/>
      <c r="N9" s="179"/>
      <c r="O9" s="17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1" customFormat="1" ht="20.25" customHeight="1" thickBot="1" x14ac:dyDescent="0.3">
      <c r="A10" s="329" t="s">
        <v>131</v>
      </c>
      <c r="B10" s="329"/>
      <c r="C10" s="329"/>
      <c r="D10" s="329"/>
      <c r="E10" s="329"/>
      <c r="F10" s="329"/>
      <c r="J10" s="63"/>
      <c r="K10" s="12"/>
      <c r="L10" s="65"/>
      <c r="M10" s="51"/>
      <c r="N10" s="179"/>
      <c r="O10" s="17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24.95" customHeight="1" x14ac:dyDescent="0.25">
      <c r="B11" s="334" t="s">
        <v>0</v>
      </c>
      <c r="C11" s="335"/>
      <c r="D11" s="336" t="s">
        <v>192</v>
      </c>
      <c r="E11" s="336"/>
      <c r="F11" s="336"/>
      <c r="G11" s="336"/>
      <c r="H11" s="336"/>
      <c r="I11" s="336"/>
      <c r="J11" s="337"/>
      <c r="M11" s="51"/>
      <c r="N11" s="179"/>
      <c r="O11" s="179"/>
      <c r="Q11" s="19" t="s">
        <v>6</v>
      </c>
      <c r="R11" s="20" t="s">
        <v>94</v>
      </c>
      <c r="S11" s="21" t="s">
        <v>9</v>
      </c>
      <c r="T11" s="21" t="s">
        <v>8</v>
      </c>
      <c r="U11" s="21" t="s">
        <v>10</v>
      </c>
      <c r="V11" s="84" t="s">
        <v>12</v>
      </c>
      <c r="W11" s="21" t="s">
        <v>11</v>
      </c>
      <c r="X11" s="22" t="s">
        <v>163</v>
      </c>
      <c r="Y11" s="22" t="s">
        <v>13</v>
      </c>
      <c r="Z11" s="22" t="s">
        <v>14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24.95" customHeight="1" x14ac:dyDescent="0.25">
      <c r="B12" s="339" t="s">
        <v>1</v>
      </c>
      <c r="C12" s="340"/>
      <c r="D12" s="343" t="s">
        <v>92</v>
      </c>
      <c r="E12" s="343"/>
      <c r="F12" s="343"/>
      <c r="G12" s="343"/>
      <c r="H12" s="343"/>
      <c r="I12" s="343"/>
      <c r="J12" s="344"/>
      <c r="M12" s="51"/>
      <c r="N12" s="179"/>
      <c r="O12" s="179"/>
      <c r="Q12" s="85" t="s">
        <v>2</v>
      </c>
      <c r="R12" s="20" t="s">
        <v>92</v>
      </c>
      <c r="S12" s="26" t="s">
        <v>15</v>
      </c>
      <c r="T12" s="181" t="s">
        <v>164</v>
      </c>
      <c r="U12" s="181" t="s">
        <v>165</v>
      </c>
      <c r="V12" s="23"/>
      <c r="W12" s="23"/>
      <c r="X12" s="24"/>
      <c r="Y12" s="24"/>
      <c r="Z12" s="24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4.95" customHeight="1" x14ac:dyDescent="0.2">
      <c r="B13" s="339" t="s">
        <v>7</v>
      </c>
      <c r="C13" s="340"/>
      <c r="D13" s="343" t="s">
        <v>192</v>
      </c>
      <c r="E13" s="343"/>
      <c r="F13" s="343"/>
      <c r="G13" s="343"/>
      <c r="H13" s="343"/>
      <c r="I13" s="343"/>
      <c r="J13" s="344"/>
      <c r="K13" s="15"/>
      <c r="M13" s="51"/>
      <c r="N13" s="179"/>
      <c r="O13" s="179"/>
      <c r="Q13" s="85" t="s">
        <v>19</v>
      </c>
      <c r="R13" s="20" t="s">
        <v>93</v>
      </c>
      <c r="S13" s="20" t="s">
        <v>77</v>
      </c>
      <c r="T13" s="20" t="s">
        <v>78</v>
      </c>
      <c r="U13" s="20" t="s">
        <v>79</v>
      </c>
      <c r="V13" s="20" t="s">
        <v>58</v>
      </c>
      <c r="W13" s="23"/>
      <c r="X13" s="24"/>
      <c r="Y13" s="24"/>
      <c r="Z13" s="24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4.95" customHeight="1" thickBot="1" x14ac:dyDescent="0.25">
      <c r="B14" s="359" t="s">
        <v>16</v>
      </c>
      <c r="C14" s="360"/>
      <c r="D14" s="341" t="s">
        <v>192</v>
      </c>
      <c r="E14" s="341"/>
      <c r="F14" s="341"/>
      <c r="G14" s="341"/>
      <c r="H14" s="341"/>
      <c r="I14" s="341"/>
      <c r="J14" s="342"/>
      <c r="K14" s="15"/>
      <c r="M14" s="51"/>
      <c r="N14" s="179"/>
      <c r="O14" s="179"/>
      <c r="Q14" s="85" t="s">
        <v>3</v>
      </c>
      <c r="R14" s="28" t="s">
        <v>33</v>
      </c>
      <c r="S14" s="28" t="s">
        <v>4</v>
      </c>
      <c r="T14" s="29" t="s">
        <v>5</v>
      </c>
      <c r="U14" s="82"/>
      <c r="V14" s="83"/>
      <c r="W14" s="23"/>
      <c r="X14" s="24"/>
      <c r="Y14" s="24"/>
      <c r="Z14" s="24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48" customFormat="1" ht="24.95" customHeight="1" thickBot="1" x14ac:dyDescent="0.25">
      <c r="A15" s="52"/>
      <c r="B15" s="362" t="s">
        <v>118</v>
      </c>
      <c r="C15" s="362"/>
      <c r="D15" s="362"/>
      <c r="E15" s="362"/>
      <c r="F15" s="362"/>
      <c r="G15" s="362"/>
      <c r="H15" s="362"/>
      <c r="I15" s="362"/>
      <c r="J15" s="363"/>
      <c r="K15" s="142"/>
      <c r="L15" s="65"/>
      <c r="M15" s="46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37" s="17" customFormat="1" ht="24.95" customHeight="1" thickBot="1" x14ac:dyDescent="0.25">
      <c r="A16" s="91"/>
      <c r="B16" s="275" t="s">
        <v>19</v>
      </c>
      <c r="C16" s="361"/>
      <c r="D16" s="349" t="s">
        <v>93</v>
      </c>
      <c r="E16" s="350"/>
      <c r="F16" s="350"/>
      <c r="G16" s="350"/>
      <c r="H16" s="350"/>
      <c r="I16" s="351"/>
      <c r="J16" s="177"/>
      <c r="K16" s="142"/>
      <c r="L16" s="65"/>
      <c r="M16" s="5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7" customFormat="1" ht="24.95" customHeight="1" thickBot="1" x14ac:dyDescent="0.3">
      <c r="A17" s="72"/>
      <c r="B17" s="330" t="s">
        <v>21</v>
      </c>
      <c r="C17" s="331"/>
      <c r="D17" s="332"/>
      <c r="E17" s="333"/>
      <c r="F17" s="333"/>
      <c r="G17" s="157" t="s">
        <v>20</v>
      </c>
      <c r="H17" s="347"/>
      <c r="I17" s="348"/>
      <c r="J17" s="345" t="s">
        <v>87</v>
      </c>
      <c r="K17" s="345"/>
      <c r="L17" s="65"/>
      <c r="M17" s="51"/>
      <c r="N17" s="434" t="s">
        <v>184</v>
      </c>
      <c r="O17" s="43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7" customFormat="1" ht="15" customHeight="1" x14ac:dyDescent="0.25">
      <c r="A18" s="105"/>
      <c r="B18" s="106"/>
      <c r="C18" s="106"/>
      <c r="D18" s="106"/>
      <c r="E18" s="352" t="s">
        <v>23</v>
      </c>
      <c r="F18" s="352"/>
      <c r="G18" s="106"/>
      <c r="H18" s="353" t="s">
        <v>23</v>
      </c>
      <c r="I18" s="353"/>
      <c r="J18" s="345"/>
      <c r="K18" s="345"/>
      <c r="L18" s="65"/>
      <c r="M18" s="51"/>
      <c r="N18" s="436"/>
      <c r="O18" s="437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7" customFormat="1" ht="23.25" customHeight="1" x14ac:dyDescent="0.25">
      <c r="A19" s="329" t="s">
        <v>136</v>
      </c>
      <c r="B19" s="329"/>
      <c r="C19" s="329"/>
      <c r="D19" s="329"/>
      <c r="E19" s="329"/>
      <c r="F19" s="329"/>
      <c r="G19" s="16"/>
      <c r="H19" s="16"/>
      <c r="I19" s="16"/>
      <c r="J19" s="345"/>
      <c r="K19" s="345"/>
      <c r="L19" s="65"/>
      <c r="M19" s="51"/>
      <c r="N19" s="436"/>
      <c r="O19" s="43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23.25" customHeight="1" thickBot="1" x14ac:dyDescent="0.3">
      <c r="A20" s="376" t="s">
        <v>137</v>
      </c>
      <c r="B20" s="238"/>
      <c r="C20" s="238"/>
      <c r="D20" s="238"/>
      <c r="E20" s="238"/>
      <c r="F20" s="238"/>
      <c r="G20" s="238"/>
      <c r="H20" s="238"/>
      <c r="I20" s="238"/>
      <c r="J20" s="346"/>
      <c r="K20" s="346"/>
      <c r="M20" s="51"/>
      <c r="N20" s="438"/>
      <c r="O20" s="439"/>
      <c r="P20" s="1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8" customFormat="1" ht="32.25" customHeight="1" x14ac:dyDescent="0.25">
      <c r="A21" s="10"/>
      <c r="B21" s="427" t="s">
        <v>185</v>
      </c>
      <c r="C21" s="428"/>
      <c r="D21" s="428"/>
      <c r="E21" s="428"/>
      <c r="F21" s="428"/>
      <c r="G21" s="104" t="s">
        <v>1</v>
      </c>
      <c r="H21" s="429" t="str">
        <f>IF(D12="Veuillez sélectionner votre grade"," ",D12)</f>
        <v xml:space="preserve"> </v>
      </c>
      <c r="I21" s="429"/>
      <c r="J21" s="430"/>
      <c r="K21" s="308">
        <f>IF(H21="Professeur",7,IF(H21="Maître de Conférences classe A (MCA)",5,IF(H21="Maître de Conférences classe B (MCB)",IF(J22="Oui",7,3),0)))</f>
        <v>0</v>
      </c>
      <c r="L21" s="301"/>
      <c r="M21" s="53"/>
      <c r="N21" s="121"/>
      <c r="O21" s="13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24.95" customHeight="1" thickBot="1" x14ac:dyDescent="0.3">
      <c r="B22" s="296" t="str">
        <f>IF(H21="Maître de Conférences classe B (MCB)","Je prépare l'Habilitation Universitaire et je souhaite bénéficier de 04 points supplémentaires (1 seule fois) :","Non concerné(e) par l'Habilitation Universitaire ")</f>
        <v xml:space="preserve">Non concerné(e) par l'Habilitation Universitaire </v>
      </c>
      <c r="C22" s="297"/>
      <c r="D22" s="297"/>
      <c r="E22" s="297"/>
      <c r="F22" s="297"/>
      <c r="G22" s="297"/>
      <c r="H22" s="297"/>
      <c r="I22" s="297"/>
      <c r="J22" s="158" t="s">
        <v>33</v>
      </c>
      <c r="K22" s="309"/>
      <c r="L22" s="301"/>
      <c r="M22" s="54"/>
      <c r="N22" s="120"/>
      <c r="O22" s="9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29.25" customHeight="1" thickBot="1" x14ac:dyDescent="0.3">
      <c r="A23" s="376" t="s">
        <v>198</v>
      </c>
      <c r="B23" s="238"/>
      <c r="C23" s="238"/>
      <c r="D23" s="238"/>
      <c r="E23" s="238"/>
      <c r="F23" s="238"/>
      <c r="G23" s="238"/>
      <c r="H23" s="238"/>
      <c r="I23" s="238"/>
      <c r="J23" s="238"/>
      <c r="K23" s="94"/>
      <c r="L23" s="95"/>
      <c r="M23" s="95"/>
      <c r="N23" s="120"/>
      <c r="O23" s="98"/>
      <c r="P23" s="95"/>
      <c r="R23" s="95"/>
      <c r="S23" s="95"/>
      <c r="T23" s="95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8" customFormat="1" ht="31.5" customHeight="1" x14ac:dyDescent="0.25">
      <c r="A24" s="10"/>
      <c r="B24" s="316" t="s">
        <v>197</v>
      </c>
      <c r="C24" s="317"/>
      <c r="D24" s="320" t="s">
        <v>152</v>
      </c>
      <c r="E24" s="320"/>
      <c r="F24" s="320"/>
      <c r="G24" s="196"/>
      <c r="H24" s="159">
        <v>3</v>
      </c>
      <c r="I24" s="139" t="s">
        <v>153</v>
      </c>
      <c r="J24" s="129"/>
      <c r="K24" s="314">
        <f>I25</f>
        <v>0</v>
      </c>
      <c r="L24" s="301"/>
      <c r="M24" s="53"/>
      <c r="N24" s="120"/>
      <c r="O24" s="98"/>
      <c r="Q24" s="41" t="s">
        <v>37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4.95" customHeight="1" thickBot="1" x14ac:dyDescent="0.3">
      <c r="B25" s="318"/>
      <c r="C25" s="319"/>
      <c r="D25" s="321" t="s">
        <v>132</v>
      </c>
      <c r="E25" s="321"/>
      <c r="F25" s="321"/>
      <c r="G25" s="321"/>
      <c r="H25" s="322"/>
      <c r="I25" s="127">
        <f>3-H24</f>
        <v>0</v>
      </c>
      <c r="J25" s="128"/>
      <c r="K25" s="315"/>
      <c r="L25" s="301"/>
      <c r="M25" s="54"/>
      <c r="N25" s="120"/>
      <c r="O25" s="98"/>
      <c r="R25" s="18"/>
      <c r="S25" s="18"/>
      <c r="T25" s="1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24.95" customHeight="1" thickBot="1" x14ac:dyDescent="0.3">
      <c r="A26" s="238" t="s">
        <v>201</v>
      </c>
      <c r="B26" s="238"/>
      <c r="C26" s="238"/>
      <c r="D26" s="238"/>
      <c r="E26" s="238"/>
      <c r="F26" s="238"/>
      <c r="G26" s="238"/>
      <c r="H26" s="238"/>
      <c r="I26" s="238"/>
      <c r="J26" s="66"/>
      <c r="K26" s="90"/>
      <c r="M26" s="51"/>
      <c r="N26" s="120"/>
      <c r="O26" s="98"/>
      <c r="P26" s="17"/>
      <c r="R26" s="18"/>
      <c r="S26" s="18"/>
      <c r="T26" s="1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8" customFormat="1" ht="28.5" customHeight="1" x14ac:dyDescent="0.25">
      <c r="A27" s="10"/>
      <c r="B27" s="310" t="s">
        <v>17</v>
      </c>
      <c r="C27" s="311"/>
      <c r="D27" s="320" t="s">
        <v>95</v>
      </c>
      <c r="E27" s="320"/>
      <c r="F27" s="320"/>
      <c r="G27" s="196"/>
      <c r="H27" s="159">
        <v>0</v>
      </c>
      <c r="I27" s="141" t="s">
        <v>80</v>
      </c>
      <c r="J27" s="103"/>
      <c r="K27" s="314">
        <f>I28</f>
        <v>0</v>
      </c>
      <c r="L27" s="301"/>
      <c r="M27" s="53"/>
      <c r="N27" s="120"/>
      <c r="O27" s="9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4.95" customHeight="1" thickBot="1" x14ac:dyDescent="0.3">
      <c r="B28" s="312"/>
      <c r="C28" s="313"/>
      <c r="D28" s="321" t="s">
        <v>133</v>
      </c>
      <c r="E28" s="321"/>
      <c r="F28" s="321"/>
      <c r="G28" s="321"/>
      <c r="H28" s="322"/>
      <c r="I28" s="127">
        <f>H27*10</f>
        <v>0</v>
      </c>
      <c r="J28" s="128"/>
      <c r="K28" s="315"/>
      <c r="L28" s="301"/>
      <c r="M28" s="117"/>
      <c r="N28" s="122"/>
      <c r="O28" s="131"/>
      <c r="Q28" s="41" t="s">
        <v>34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8.25" customHeight="1" x14ac:dyDescent="0.25">
      <c r="K29" s="45"/>
      <c r="M29" s="55"/>
      <c r="N29" s="433"/>
      <c r="O29" s="433"/>
      <c r="P29" s="3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2" customFormat="1" ht="21.75" customHeight="1" x14ac:dyDescent="0.2">
      <c r="A30" s="329" t="s">
        <v>202</v>
      </c>
      <c r="B30" s="329"/>
      <c r="C30" s="329"/>
      <c r="D30" s="329"/>
      <c r="E30" s="329"/>
      <c r="F30" s="329"/>
      <c r="G30" s="329"/>
      <c r="H30" s="329"/>
      <c r="I30" s="329"/>
      <c r="J30" s="64"/>
      <c r="L30" s="65"/>
      <c r="M30" s="51"/>
      <c r="N30" s="33"/>
      <c r="O30" s="132"/>
      <c r="P30" s="33"/>
      <c r="AF30" s="4"/>
    </row>
    <row r="31" spans="1:37" s="12" customFormat="1" ht="31.5" customHeight="1" x14ac:dyDescent="0.25">
      <c r="A31" s="72"/>
      <c r="B31" s="295" t="s">
        <v>142</v>
      </c>
      <c r="C31" s="295"/>
      <c r="D31" s="295"/>
      <c r="E31" s="295"/>
      <c r="F31" s="295"/>
      <c r="G31" s="295"/>
      <c r="H31" s="295"/>
      <c r="I31" s="295"/>
      <c r="J31" s="295"/>
      <c r="K31" s="295"/>
      <c r="L31" s="65"/>
      <c r="M31" s="51"/>
      <c r="N31" s="431" t="s">
        <v>190</v>
      </c>
      <c r="O31" s="431"/>
      <c r="AF31" s="4"/>
    </row>
    <row r="32" spans="1:37" s="12" customFormat="1" ht="18.75" customHeight="1" thickBot="1" x14ac:dyDescent="0.3">
      <c r="A32" s="72"/>
      <c r="B32" s="444" t="s">
        <v>183</v>
      </c>
      <c r="C32" s="444"/>
      <c r="D32" s="444"/>
      <c r="E32" s="444"/>
      <c r="F32" s="45"/>
      <c r="G32" s="45"/>
      <c r="H32" s="45"/>
      <c r="I32" s="45"/>
      <c r="J32" s="45"/>
      <c r="K32" s="45"/>
      <c r="L32" s="65"/>
      <c r="M32" s="51"/>
      <c r="N32" s="432"/>
      <c r="O32" s="432"/>
      <c r="AF32" s="4"/>
    </row>
    <row r="33" spans="1:47" s="12" customFormat="1" ht="21.75" customHeight="1" x14ac:dyDescent="0.25">
      <c r="A33" s="72"/>
      <c r="B33" s="227" t="s">
        <v>96</v>
      </c>
      <c r="C33" s="196" t="s">
        <v>35</v>
      </c>
      <c r="D33" s="197"/>
      <c r="E33" s="197"/>
      <c r="F33" s="159">
        <v>0</v>
      </c>
      <c r="G33" s="80" t="s">
        <v>63</v>
      </c>
      <c r="H33" s="79"/>
      <c r="I33" s="440" t="str">
        <f>IF(F33=H35+H36+H37+H38+H39," "," ! : Vérifiez la répartition des publications.")</f>
        <v xml:space="preserve"> </v>
      </c>
      <c r="J33" s="440"/>
      <c r="K33" s="441"/>
      <c r="L33" s="65"/>
      <c r="M33" s="51"/>
      <c r="N33" s="121"/>
      <c r="O33" s="130"/>
      <c r="AF33" s="4"/>
    </row>
    <row r="34" spans="1:47" s="12" customFormat="1" ht="19.5" customHeight="1" x14ac:dyDescent="0.25">
      <c r="A34" s="72"/>
      <c r="B34" s="367"/>
      <c r="C34" s="442" t="s">
        <v>76</v>
      </c>
      <c r="D34" s="443"/>
      <c r="E34" s="443"/>
      <c r="F34" s="443"/>
      <c r="G34" s="443"/>
      <c r="H34" s="144" t="s">
        <v>25</v>
      </c>
      <c r="I34" s="77" t="s">
        <v>36</v>
      </c>
      <c r="J34" s="78"/>
      <c r="K34" s="357">
        <f>IF(J40="Oui",IF(F33=H35+H36+H37+H38+H39,SUM(I35:I39),0),0)</f>
        <v>0</v>
      </c>
      <c r="L34" s="65"/>
      <c r="M34" s="51"/>
      <c r="N34" s="120"/>
      <c r="O34" s="98"/>
      <c r="Q34" s="41" t="s">
        <v>34</v>
      </c>
      <c r="V34" s="31"/>
      <c r="W34" s="40"/>
      <c r="X34" s="40"/>
      <c r="Y34" s="82"/>
      <c r="Z34" s="40"/>
      <c r="AA34" s="40"/>
      <c r="AB34" s="25"/>
      <c r="AC34" s="2"/>
      <c r="AD34" s="2"/>
      <c r="AE34" s="25"/>
      <c r="AF34" s="2"/>
      <c r="AG34" s="2"/>
      <c r="AH34" s="25"/>
      <c r="AI34" s="2"/>
      <c r="AJ34" s="2"/>
      <c r="AK34" s="25"/>
      <c r="AL34" s="2"/>
      <c r="AM34" s="2"/>
      <c r="AN34" s="25"/>
      <c r="AO34" s="2"/>
      <c r="AP34" s="2"/>
      <c r="AQ34" s="25"/>
      <c r="AR34" s="33"/>
      <c r="AS34" s="33"/>
      <c r="AT34" s="33"/>
      <c r="AU34" s="33"/>
    </row>
    <row r="35" spans="1:47" ht="21.95" customHeight="1" x14ac:dyDescent="0.25">
      <c r="B35" s="367"/>
      <c r="C35" s="304" t="s">
        <v>99</v>
      </c>
      <c r="D35" s="323"/>
      <c r="E35" s="323"/>
      <c r="F35" s="323"/>
      <c r="G35" s="323"/>
      <c r="H35" s="145">
        <v>0</v>
      </c>
      <c r="I35" s="143">
        <f>H35*15*1</f>
        <v>0</v>
      </c>
      <c r="J35" s="27"/>
      <c r="K35" s="357"/>
      <c r="M35" s="51"/>
      <c r="N35" s="99"/>
      <c r="O35" s="99"/>
      <c r="V35" s="10"/>
      <c r="W35" s="10"/>
      <c r="X35" s="10"/>
      <c r="Y35" s="10"/>
      <c r="Z35" s="10"/>
      <c r="AA35" s="43"/>
    </row>
    <row r="36" spans="1:47" ht="21.95" customHeight="1" x14ac:dyDescent="0.25">
      <c r="B36" s="367"/>
      <c r="C36" s="302" t="s">
        <v>100</v>
      </c>
      <c r="D36" s="303"/>
      <c r="E36" s="303"/>
      <c r="F36" s="303"/>
      <c r="G36" s="304"/>
      <c r="H36" s="145">
        <v>0</v>
      </c>
      <c r="I36" s="143">
        <f>H36*15*0.9</f>
        <v>0</v>
      </c>
      <c r="J36" s="27"/>
      <c r="K36" s="357"/>
      <c r="M36" s="51"/>
      <c r="N36" s="99"/>
      <c r="O36" s="162"/>
      <c r="Z36" s="9"/>
    </row>
    <row r="37" spans="1:47" ht="21.95" customHeight="1" x14ac:dyDescent="0.25">
      <c r="B37" s="367"/>
      <c r="C37" s="302" t="s">
        <v>101</v>
      </c>
      <c r="D37" s="303"/>
      <c r="E37" s="303"/>
      <c r="F37" s="303"/>
      <c r="G37" s="304"/>
      <c r="H37" s="145">
        <v>0</v>
      </c>
      <c r="I37" s="143">
        <f>H37*15*0.8</f>
        <v>0</v>
      </c>
      <c r="J37" s="27"/>
      <c r="K37" s="357"/>
      <c r="M37" s="51"/>
      <c r="N37" s="99"/>
      <c r="O37" s="99"/>
      <c r="Q37" s="41" t="s">
        <v>34</v>
      </c>
      <c r="V37" s="31"/>
      <c r="W37" s="40"/>
      <c r="X37" s="82"/>
      <c r="Y37" s="40"/>
      <c r="Z37" s="9"/>
    </row>
    <row r="38" spans="1:47" ht="21.95" customHeight="1" x14ac:dyDescent="0.25">
      <c r="B38" s="367"/>
      <c r="C38" s="302" t="s">
        <v>102</v>
      </c>
      <c r="D38" s="303"/>
      <c r="E38" s="303"/>
      <c r="F38" s="303"/>
      <c r="G38" s="304"/>
      <c r="H38" s="145">
        <v>0</v>
      </c>
      <c r="I38" s="143">
        <f>H38*15*0.7</f>
        <v>0</v>
      </c>
      <c r="J38" s="27"/>
      <c r="K38" s="357"/>
      <c r="M38" s="51"/>
      <c r="N38" s="99"/>
      <c r="O38" s="99"/>
      <c r="Z38" s="9"/>
    </row>
    <row r="39" spans="1:47" ht="21.95" customHeight="1" x14ac:dyDescent="0.25">
      <c r="B39" s="367"/>
      <c r="C39" s="302" t="s">
        <v>103</v>
      </c>
      <c r="D39" s="303"/>
      <c r="E39" s="303"/>
      <c r="F39" s="303"/>
      <c r="G39" s="304"/>
      <c r="H39" s="145">
        <v>0</v>
      </c>
      <c r="I39" s="143">
        <f>H39*15*0.5</f>
        <v>0</v>
      </c>
      <c r="J39" s="147"/>
      <c r="K39" s="357"/>
      <c r="M39" s="51"/>
      <c r="N39" s="99"/>
      <c r="O39" s="99"/>
      <c r="V39" s="10"/>
      <c r="W39" s="10"/>
      <c r="X39" s="10"/>
      <c r="Y39" s="10"/>
      <c r="Z39" s="10"/>
      <c r="AA39" s="10"/>
      <c r="AB39" s="10"/>
    </row>
    <row r="40" spans="1:47" s="3" customFormat="1" ht="21.95" customHeight="1" thickBot="1" x14ac:dyDescent="0.3">
      <c r="B40" s="229"/>
      <c r="C40" s="294" t="s">
        <v>18</v>
      </c>
      <c r="D40" s="294"/>
      <c r="E40" s="294"/>
      <c r="F40" s="294"/>
      <c r="G40" s="294"/>
      <c r="H40" s="218"/>
      <c r="I40" s="294"/>
      <c r="J40" s="158" t="s">
        <v>33</v>
      </c>
      <c r="K40" s="358"/>
      <c r="L40" s="65"/>
      <c r="M40" s="55"/>
      <c r="N40" s="99"/>
      <c r="O40" s="99"/>
      <c r="V40" s="10"/>
      <c r="W40" s="10"/>
      <c r="X40" s="10"/>
      <c r="Y40" s="10"/>
      <c r="Z40" s="10"/>
      <c r="AA40" s="10"/>
      <c r="AB40" s="10"/>
    </row>
    <row r="41" spans="1:47" s="12" customFormat="1" ht="6.75" customHeight="1" thickBot="1" x14ac:dyDescent="0.3">
      <c r="A41" s="72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65"/>
      <c r="M41" s="51"/>
      <c r="N41" s="99"/>
      <c r="O41" s="99"/>
      <c r="V41" s="10"/>
      <c r="W41" s="10"/>
      <c r="X41" s="10"/>
      <c r="Y41" s="10"/>
      <c r="Z41" s="10"/>
      <c r="AA41" s="10"/>
      <c r="AB41" s="10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47" s="12" customFormat="1" ht="18.75" customHeight="1" x14ac:dyDescent="0.25">
      <c r="A42" s="72"/>
      <c r="B42" s="227" t="s">
        <v>97</v>
      </c>
      <c r="C42" s="196" t="s">
        <v>35</v>
      </c>
      <c r="D42" s="197"/>
      <c r="E42" s="197"/>
      <c r="F42" s="159">
        <v>0</v>
      </c>
      <c r="G42" s="80" t="s">
        <v>63</v>
      </c>
      <c r="H42" s="79"/>
      <c r="I42" s="440" t="str">
        <f>IF(F42=H44+H45+H46+H47+H48," "," ! : Vérifiez la répartition des publications.")</f>
        <v xml:space="preserve"> </v>
      </c>
      <c r="J42" s="440"/>
      <c r="K42" s="441"/>
      <c r="L42" s="65"/>
      <c r="M42" s="51"/>
      <c r="N42" s="99"/>
      <c r="O42" s="99"/>
      <c r="Q42" s="41" t="s">
        <v>34</v>
      </c>
      <c r="V42" s="10"/>
      <c r="W42" s="10"/>
      <c r="X42" s="10"/>
      <c r="Y42" s="10"/>
      <c r="Z42" s="10"/>
      <c r="AA42" s="10"/>
      <c r="AB42" s="10"/>
      <c r="AC42" s="24"/>
      <c r="AD42" s="24"/>
      <c r="AE42" s="24"/>
      <c r="AF42" s="4"/>
    </row>
    <row r="43" spans="1:47" s="12" customFormat="1" ht="21.95" customHeight="1" x14ac:dyDescent="0.25">
      <c r="A43" s="72"/>
      <c r="B43" s="367"/>
      <c r="C43" s="354" t="s">
        <v>76</v>
      </c>
      <c r="D43" s="355"/>
      <c r="E43" s="355"/>
      <c r="F43" s="356"/>
      <c r="G43" s="355"/>
      <c r="H43" s="144" t="s">
        <v>25</v>
      </c>
      <c r="I43" s="77" t="s">
        <v>36</v>
      </c>
      <c r="J43" s="78"/>
      <c r="K43" s="357">
        <f>IF(J49="Oui",IF(F42=H44+H45+H46+H47+H48,SUM(I44:I48),0),0)</f>
        <v>0</v>
      </c>
      <c r="L43" s="65"/>
      <c r="M43" s="51"/>
      <c r="N43" s="98"/>
      <c r="O43" s="98"/>
      <c r="V43" s="10"/>
      <c r="W43" s="10"/>
      <c r="X43" s="10"/>
      <c r="Y43" s="10"/>
      <c r="Z43" s="10"/>
      <c r="AA43" s="10"/>
      <c r="AB43" s="1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47" ht="21.95" customHeight="1" x14ac:dyDescent="0.25">
      <c r="B44" s="367"/>
      <c r="C44" s="304" t="s">
        <v>99</v>
      </c>
      <c r="D44" s="323"/>
      <c r="E44" s="323"/>
      <c r="F44" s="323"/>
      <c r="G44" s="323"/>
      <c r="H44" s="145">
        <v>0</v>
      </c>
      <c r="I44" s="143">
        <f>H44*10*1</f>
        <v>0</v>
      </c>
      <c r="J44" s="27"/>
      <c r="K44" s="357"/>
      <c r="M44" s="51"/>
      <c r="N44" s="99"/>
      <c r="O44" s="99"/>
      <c r="V44" s="10"/>
      <c r="W44" s="10"/>
      <c r="X44" s="10"/>
      <c r="Y44" s="10"/>
      <c r="Z44" s="10"/>
      <c r="AA44" s="10"/>
      <c r="AB44" s="10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7" ht="21.95" customHeight="1" x14ac:dyDescent="0.25">
      <c r="B45" s="367"/>
      <c r="C45" s="302" t="s">
        <v>100</v>
      </c>
      <c r="D45" s="303"/>
      <c r="E45" s="303"/>
      <c r="F45" s="303"/>
      <c r="G45" s="304"/>
      <c r="H45" s="145">
        <v>0</v>
      </c>
      <c r="I45" s="143">
        <f>H45*10*0.9</f>
        <v>0</v>
      </c>
      <c r="J45" s="27"/>
      <c r="K45" s="357"/>
      <c r="M45" s="51"/>
      <c r="N45" s="99"/>
      <c r="O45" s="99"/>
      <c r="Q45" s="41" t="s">
        <v>34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47" ht="21.95" customHeight="1" x14ac:dyDescent="0.25">
      <c r="B46" s="367"/>
      <c r="C46" s="302" t="s">
        <v>101</v>
      </c>
      <c r="D46" s="303"/>
      <c r="E46" s="303"/>
      <c r="F46" s="303"/>
      <c r="G46" s="304"/>
      <c r="H46" s="145">
        <v>0</v>
      </c>
      <c r="I46" s="143">
        <f>H46*10*0.8</f>
        <v>0</v>
      </c>
      <c r="J46" s="27"/>
      <c r="K46" s="357"/>
      <c r="M46" s="51"/>
      <c r="N46" s="99"/>
      <c r="O46" s="99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7" ht="21.95" customHeight="1" x14ac:dyDescent="0.25">
      <c r="B47" s="367"/>
      <c r="C47" s="302" t="s">
        <v>102</v>
      </c>
      <c r="D47" s="303"/>
      <c r="E47" s="303"/>
      <c r="F47" s="303"/>
      <c r="G47" s="304"/>
      <c r="H47" s="145">
        <v>0</v>
      </c>
      <c r="I47" s="143">
        <f>H47*10*0.7</f>
        <v>0</v>
      </c>
      <c r="J47" s="27"/>
      <c r="K47" s="357"/>
      <c r="M47" s="51"/>
      <c r="N47" s="99"/>
      <c r="O47" s="99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7" ht="21.95" customHeight="1" x14ac:dyDescent="0.25">
      <c r="B48" s="367"/>
      <c r="C48" s="302" t="s">
        <v>103</v>
      </c>
      <c r="D48" s="303"/>
      <c r="E48" s="303"/>
      <c r="F48" s="303"/>
      <c r="G48" s="304"/>
      <c r="H48" s="145">
        <v>0</v>
      </c>
      <c r="I48" s="143">
        <f>H48*10*0.5</f>
        <v>0</v>
      </c>
      <c r="J48" s="147"/>
      <c r="K48" s="357"/>
      <c r="M48" s="51"/>
      <c r="N48" s="99"/>
      <c r="O48" s="99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44" s="3" customFormat="1" ht="21.95" customHeight="1" thickBot="1" x14ac:dyDescent="0.3">
      <c r="B49" s="229"/>
      <c r="C49" s="294" t="s">
        <v>18</v>
      </c>
      <c r="D49" s="294"/>
      <c r="E49" s="294"/>
      <c r="F49" s="294"/>
      <c r="G49" s="294"/>
      <c r="H49" s="218"/>
      <c r="I49" s="294"/>
      <c r="J49" s="158" t="s">
        <v>33</v>
      </c>
      <c r="K49" s="358"/>
      <c r="L49" s="65"/>
      <c r="M49" s="55"/>
      <c r="N49" s="99"/>
      <c r="O49" s="99"/>
      <c r="AA49" s="30"/>
    </row>
    <row r="50" spans="1:44" s="12" customFormat="1" ht="21" customHeight="1" thickBot="1" x14ac:dyDescent="0.3">
      <c r="A50" s="72"/>
      <c r="B50" s="375" t="s">
        <v>193</v>
      </c>
      <c r="C50" s="375"/>
      <c r="D50" s="375"/>
      <c r="E50" s="375"/>
      <c r="F50" s="375"/>
      <c r="G50" s="375"/>
      <c r="H50" s="45"/>
      <c r="I50" s="45"/>
      <c r="J50" s="45"/>
      <c r="K50" s="45"/>
      <c r="L50" s="65"/>
      <c r="M50" s="51"/>
      <c r="N50" s="98"/>
      <c r="O50" s="98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44" s="12" customFormat="1" ht="19.5" customHeight="1" x14ac:dyDescent="0.25">
      <c r="A51" s="72"/>
      <c r="B51" s="370" t="s">
        <v>98</v>
      </c>
      <c r="C51" s="305" t="s">
        <v>42</v>
      </c>
      <c r="D51" s="306"/>
      <c r="E51" s="306"/>
      <c r="F51" s="164">
        <v>0</v>
      </c>
      <c r="G51" s="167" t="s">
        <v>63</v>
      </c>
      <c r="H51" s="168"/>
      <c r="I51" s="373" t="str">
        <f>IF(F51=0,IF(H53+H54=0," ","!: A Vérifier Position/Nbre d'articles"),IF(F51=1,IF(H53&gt;0,IF(H54=0," ","!: A Vérifier Position/Nbre d'articles"),"!: A Vérifier Position/Nbre d'articles"),IF(H53*H54=0,"!: A Vérifier Position/Nbre d'articles"," ")))</f>
        <v xml:space="preserve"> </v>
      </c>
      <c r="J51" s="374"/>
      <c r="K51" s="169"/>
      <c r="L51" s="65"/>
      <c r="M51" s="51"/>
      <c r="N51" s="98"/>
      <c r="O51" s="98"/>
      <c r="Q51" s="41" t="s">
        <v>38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4" s="12" customFormat="1" ht="18" customHeight="1" x14ac:dyDescent="0.25">
      <c r="A52" s="72"/>
      <c r="B52" s="371"/>
      <c r="C52" s="364" t="s">
        <v>75</v>
      </c>
      <c r="D52" s="365"/>
      <c r="E52" s="365"/>
      <c r="F52" s="222"/>
      <c r="G52" s="366"/>
      <c r="H52" s="146" t="s">
        <v>24</v>
      </c>
      <c r="I52" s="81" t="s">
        <v>36</v>
      </c>
      <c r="J52" s="78"/>
      <c r="K52" s="269">
        <f>IF(J55="Oui",I53+I54,0)</f>
        <v>0</v>
      </c>
      <c r="L52" s="65"/>
      <c r="M52" s="51"/>
      <c r="N52" s="98"/>
      <c r="O52" s="98"/>
      <c r="Q52" s="4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4" ht="21.95" customHeight="1" x14ac:dyDescent="0.25">
      <c r="B53" s="371"/>
      <c r="C53" s="287" t="s">
        <v>83</v>
      </c>
      <c r="D53" s="288"/>
      <c r="E53" s="288"/>
      <c r="F53" s="288"/>
      <c r="G53" s="288"/>
      <c r="H53" s="145">
        <v>0</v>
      </c>
      <c r="I53" s="143">
        <f>IF(F51&gt;=1,IF(H53=1,5,IF(H53=2,5*0.9,IF(H53=3,5*0.8,IF(H53=4,5*0.7,IF(H53&gt;=5,5*0.5,0))))),0)</f>
        <v>0</v>
      </c>
      <c r="J53" s="165" t="str">
        <f>IF(H53=1,"(100% des Pts)",IF(H53=2,"(90% des Pts)",IF(H53=3,"(80% des Pts)",IF(H53=4,"(70% des Pts)",IF(H53&gt;4,"(50% des Pts)", " ")))))</f>
        <v xml:space="preserve"> </v>
      </c>
      <c r="K53" s="269"/>
      <c r="M53" s="51"/>
      <c r="N53" s="99"/>
      <c r="O53" s="99"/>
      <c r="Q53" s="41" t="s">
        <v>34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4" ht="21.95" customHeight="1" x14ac:dyDescent="0.25">
      <c r="B54" s="371"/>
      <c r="C54" s="289" t="s">
        <v>84</v>
      </c>
      <c r="D54" s="290"/>
      <c r="E54" s="290"/>
      <c r="F54" s="290"/>
      <c r="G54" s="290"/>
      <c r="H54" s="145">
        <v>0</v>
      </c>
      <c r="I54" s="143">
        <f>IF(F51=2,IF(H54=1,5,IF(H54=2,5*0.9,IF(H54=3,5*0.8,IF(H54=4,5*0.7,IF(H54&gt;=5,5*0.5,0))))),0)</f>
        <v>0</v>
      </c>
      <c r="J54" s="166" t="str">
        <f>IF(H54=1,"(100% des Pts)",IF(H54=2,"(90% des Pts)",IF(H54=3,"(80% des Pts)",IF(H54=4,"(70% des Pts)",IF(H54&gt;4,"(50% des Pts)"," ")))))</f>
        <v xml:space="preserve"> </v>
      </c>
      <c r="K54" s="269"/>
      <c r="M54" s="51"/>
      <c r="N54" s="99"/>
      <c r="O54" s="99"/>
      <c r="Q54" s="41" t="s">
        <v>34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s="3" customFormat="1" ht="21.95" customHeight="1" thickBot="1" x14ac:dyDescent="0.3">
      <c r="B55" s="372"/>
      <c r="C55" s="368" t="s">
        <v>18</v>
      </c>
      <c r="D55" s="368"/>
      <c r="E55" s="368"/>
      <c r="F55" s="368"/>
      <c r="G55" s="368"/>
      <c r="H55" s="368"/>
      <c r="I55" s="369"/>
      <c r="J55" s="170" t="s">
        <v>33</v>
      </c>
      <c r="K55" s="270"/>
      <c r="L55" s="65"/>
      <c r="M55" s="55"/>
      <c r="N55" s="99"/>
      <c r="O55" s="9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3" customHeight="1" x14ac:dyDescent="0.25">
      <c r="M56" s="51"/>
      <c r="N56" s="99"/>
      <c r="O56" s="9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s="12" customFormat="1" ht="18.75" customHeight="1" x14ac:dyDescent="0.25">
      <c r="A57" s="300" t="s">
        <v>203</v>
      </c>
      <c r="B57" s="300"/>
      <c r="C57" s="300"/>
      <c r="D57" s="300"/>
      <c r="E57" s="300"/>
      <c r="F57" s="300"/>
      <c r="G57" s="300"/>
      <c r="H57" s="300"/>
      <c r="I57" s="300"/>
      <c r="J57" s="64"/>
      <c r="L57" s="65"/>
      <c r="M57" s="51"/>
      <c r="N57" s="99"/>
      <c r="O57" s="99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s="12" customFormat="1" ht="18.75" customHeight="1" thickBot="1" x14ac:dyDescent="0.3">
      <c r="A58" s="72"/>
      <c r="B58" s="274" t="s">
        <v>32</v>
      </c>
      <c r="C58" s="274"/>
      <c r="D58" s="274"/>
      <c r="E58" s="274"/>
      <c r="F58" s="274"/>
      <c r="G58" s="274"/>
      <c r="H58" s="274"/>
      <c r="I58" s="274"/>
      <c r="J58" s="274"/>
      <c r="K58" s="45"/>
      <c r="L58" s="65"/>
      <c r="M58" s="51"/>
      <c r="N58" s="99"/>
      <c r="O58" s="9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s="12" customFormat="1" ht="21.75" customHeight="1" x14ac:dyDescent="0.25">
      <c r="A59" s="72"/>
      <c r="B59" s="219" t="s">
        <v>41</v>
      </c>
      <c r="C59" s="220"/>
      <c r="D59" s="196" t="s">
        <v>43</v>
      </c>
      <c r="E59" s="197"/>
      <c r="F59" s="197"/>
      <c r="G59" s="197"/>
      <c r="H59" s="159">
        <v>0</v>
      </c>
      <c r="I59" s="141" t="s">
        <v>63</v>
      </c>
      <c r="J59" s="67"/>
      <c r="K59" s="212">
        <f>IF(J61="Oui",I60,0)</f>
        <v>0</v>
      </c>
      <c r="L59" s="65"/>
      <c r="M59" s="51"/>
      <c r="N59" s="99"/>
      <c r="O59" s="99"/>
      <c r="Q59" s="41" t="s">
        <v>34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s="12" customFormat="1" ht="23.25" customHeight="1" x14ac:dyDescent="0.25">
      <c r="A60" s="72"/>
      <c r="B60" s="221"/>
      <c r="C60" s="222"/>
      <c r="D60" s="271" t="s">
        <v>105</v>
      </c>
      <c r="E60" s="272"/>
      <c r="F60" s="272"/>
      <c r="G60" s="272"/>
      <c r="H60" s="273"/>
      <c r="I60" s="109">
        <f>H59*6</f>
        <v>0</v>
      </c>
      <c r="J60" s="148"/>
      <c r="K60" s="215"/>
      <c r="L60" s="65"/>
      <c r="M60" s="51"/>
      <c r="N60" s="120"/>
      <c r="O60" s="98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s="3" customFormat="1" ht="21" customHeight="1" thickBot="1" x14ac:dyDescent="0.3">
      <c r="B61" s="217" t="s">
        <v>22</v>
      </c>
      <c r="C61" s="218"/>
      <c r="D61" s="218"/>
      <c r="E61" s="218"/>
      <c r="F61" s="218"/>
      <c r="G61" s="218"/>
      <c r="H61" s="218"/>
      <c r="I61" s="218"/>
      <c r="J61" s="158" t="s">
        <v>33</v>
      </c>
      <c r="K61" s="216"/>
      <c r="L61" s="65"/>
      <c r="M61" s="55"/>
      <c r="N61" s="122"/>
      <c r="O61" s="13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s="3" customFormat="1" ht="8.25" customHeight="1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5"/>
      <c r="O62" s="135"/>
      <c r="P62" s="134"/>
      <c r="Q62" s="13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12" customFormat="1" ht="19.5" customHeight="1" thickBot="1" x14ac:dyDescent="0.3">
      <c r="A63" s="72"/>
      <c r="B63" s="274" t="s">
        <v>45</v>
      </c>
      <c r="C63" s="274"/>
      <c r="D63" s="274"/>
      <c r="E63" s="274"/>
      <c r="F63" s="274"/>
      <c r="G63" s="274"/>
      <c r="H63" s="274"/>
      <c r="I63" s="274"/>
      <c r="J63" s="274"/>
      <c r="K63" s="45"/>
      <c r="L63" s="65"/>
      <c r="M63" s="51"/>
      <c r="N63" s="426" t="s">
        <v>191</v>
      </c>
      <c r="O63" s="426"/>
      <c r="P63" s="33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s="12" customFormat="1" ht="24.95" customHeight="1" x14ac:dyDescent="0.25">
      <c r="A64" s="72"/>
      <c r="B64" s="219" t="s">
        <v>40</v>
      </c>
      <c r="C64" s="220"/>
      <c r="D64" s="196" t="s">
        <v>44</v>
      </c>
      <c r="E64" s="197"/>
      <c r="F64" s="197"/>
      <c r="G64" s="197"/>
      <c r="H64" s="159">
        <v>0</v>
      </c>
      <c r="I64" s="141" t="s">
        <v>63</v>
      </c>
      <c r="J64" s="67"/>
      <c r="K64" s="212">
        <f>IF(J66="Oui",I65,0)</f>
        <v>0</v>
      </c>
      <c r="L64" s="65"/>
      <c r="M64" s="51"/>
      <c r="N64" s="121"/>
      <c r="O64" s="130"/>
      <c r="P64" s="33"/>
      <c r="Q64" s="41" t="s">
        <v>104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21" customHeight="1" x14ac:dyDescent="0.25">
      <c r="B65" s="221"/>
      <c r="C65" s="307"/>
      <c r="D65" s="271" t="s">
        <v>160</v>
      </c>
      <c r="E65" s="272"/>
      <c r="F65" s="272"/>
      <c r="G65" s="272"/>
      <c r="H65" s="273"/>
      <c r="I65" s="110">
        <f>IF(H64&lt;=4,H64*2,IF(H64&gt;4,8,0))</f>
        <v>0</v>
      </c>
      <c r="J65" s="147"/>
      <c r="K65" s="215"/>
      <c r="M65" s="51"/>
      <c r="N65" s="119"/>
      <c r="O65" s="119"/>
      <c r="P65" s="13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s="3" customFormat="1" ht="21" customHeight="1" thickBot="1" x14ac:dyDescent="0.3">
      <c r="B66" s="217" t="s">
        <v>22</v>
      </c>
      <c r="C66" s="218"/>
      <c r="D66" s="218"/>
      <c r="E66" s="218"/>
      <c r="F66" s="218"/>
      <c r="G66" s="218"/>
      <c r="H66" s="218"/>
      <c r="I66" s="218"/>
      <c r="J66" s="158" t="s">
        <v>33</v>
      </c>
      <c r="K66" s="216"/>
      <c r="L66" s="65"/>
      <c r="M66" s="55"/>
      <c r="N66" s="119"/>
      <c r="O66" s="119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s="12" customFormat="1" ht="21.75" customHeight="1" thickBot="1" x14ac:dyDescent="0.3">
      <c r="A67" s="72"/>
      <c r="B67" s="274" t="s">
        <v>47</v>
      </c>
      <c r="C67" s="274"/>
      <c r="D67" s="274"/>
      <c r="E67" s="274"/>
      <c r="F67" s="274"/>
      <c r="G67" s="274"/>
      <c r="H67" s="274"/>
      <c r="I67" s="274"/>
      <c r="J67" s="274"/>
      <c r="K67" s="45"/>
      <c r="L67" s="65"/>
      <c r="M67" s="51"/>
      <c r="N67" s="119"/>
      <c r="O67" s="1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s="12" customFormat="1" ht="24.95" customHeight="1" x14ac:dyDescent="0.25">
      <c r="A68" s="72"/>
      <c r="B68" s="223" t="s">
        <v>39</v>
      </c>
      <c r="C68" s="224"/>
      <c r="D68" s="196" t="s">
        <v>46</v>
      </c>
      <c r="E68" s="197"/>
      <c r="F68" s="197"/>
      <c r="G68" s="197"/>
      <c r="H68" s="159">
        <v>0</v>
      </c>
      <c r="I68" s="141" t="s">
        <v>63</v>
      </c>
      <c r="J68" s="67"/>
      <c r="K68" s="212">
        <f>IF(J70="Oui",I69,0)</f>
        <v>0</v>
      </c>
      <c r="L68" s="65"/>
      <c r="M68" s="51"/>
      <c r="N68" s="99"/>
      <c r="O68" s="99"/>
      <c r="Q68" s="41" t="s">
        <v>104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21.75" customHeight="1" x14ac:dyDescent="0.25">
      <c r="B69" s="225"/>
      <c r="C69" s="226"/>
      <c r="D69" s="271" t="s">
        <v>161</v>
      </c>
      <c r="E69" s="272"/>
      <c r="F69" s="272"/>
      <c r="G69" s="272"/>
      <c r="H69" s="273"/>
      <c r="I69" s="110">
        <f>IF((H68&lt;=4),H68*1,IF(H68&gt;4,4,0))</f>
        <v>0</v>
      </c>
      <c r="J69" s="147"/>
      <c r="K69" s="215"/>
      <c r="M69" s="51"/>
      <c r="N69" s="99"/>
      <c r="O69" s="9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s="3" customFormat="1" ht="18.75" customHeight="1" thickBot="1" x14ac:dyDescent="0.3">
      <c r="B70" s="217" t="s">
        <v>22</v>
      </c>
      <c r="C70" s="218"/>
      <c r="D70" s="218"/>
      <c r="E70" s="218"/>
      <c r="F70" s="218"/>
      <c r="G70" s="218"/>
      <c r="H70" s="218"/>
      <c r="I70" s="218"/>
      <c r="J70" s="158" t="s">
        <v>33</v>
      </c>
      <c r="K70" s="216"/>
      <c r="L70" s="65"/>
      <c r="M70" s="55"/>
      <c r="N70" s="99"/>
      <c r="O70" s="9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s="12" customFormat="1" ht="2.2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64"/>
      <c r="L71" s="65"/>
      <c r="M71" s="51"/>
      <c r="N71" s="99"/>
      <c r="O71" s="9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s="12" customFormat="1" ht="20.25" customHeight="1" thickBot="1" x14ac:dyDescent="0.3">
      <c r="A72" s="300" t="s">
        <v>134</v>
      </c>
      <c r="B72" s="300"/>
      <c r="C72" s="300"/>
      <c r="D72" s="300"/>
      <c r="E72" s="300"/>
      <c r="F72" s="300"/>
      <c r="G72" s="300"/>
      <c r="H72" s="300"/>
      <c r="I72" s="300"/>
      <c r="J72" s="64"/>
      <c r="L72" s="65"/>
      <c r="M72" s="51"/>
      <c r="N72" s="99"/>
      <c r="O72" s="9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12" customFormat="1" ht="24.95" customHeight="1" x14ac:dyDescent="0.25">
      <c r="A73" s="72"/>
      <c r="B73" s="227" t="s">
        <v>26</v>
      </c>
      <c r="C73" s="228"/>
      <c r="D73" s="228"/>
      <c r="E73" s="196" t="s">
        <v>52</v>
      </c>
      <c r="F73" s="197"/>
      <c r="G73" s="197"/>
      <c r="H73" s="159">
        <v>0</v>
      </c>
      <c r="I73" s="194" t="s">
        <v>50</v>
      </c>
      <c r="J73" s="195"/>
      <c r="K73" s="212">
        <f>I74</f>
        <v>0</v>
      </c>
      <c r="L73" s="65"/>
      <c r="M73" s="51"/>
      <c r="N73" s="99"/>
      <c r="O73" s="99"/>
      <c r="Q73" s="41" t="s">
        <v>34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ht="24.95" customHeight="1" thickBot="1" x14ac:dyDescent="0.3">
      <c r="B74" s="229"/>
      <c r="C74" s="230"/>
      <c r="D74" s="230"/>
      <c r="E74" s="191" t="s">
        <v>106</v>
      </c>
      <c r="F74" s="192"/>
      <c r="G74" s="192"/>
      <c r="H74" s="193"/>
      <c r="I74" s="111">
        <f>H73*10</f>
        <v>0</v>
      </c>
      <c r="J74" s="32"/>
      <c r="K74" s="213"/>
      <c r="M74" s="51"/>
      <c r="N74" s="99"/>
      <c r="O74" s="9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s="12" customFormat="1" ht="24.95" customHeight="1" thickBot="1" x14ac:dyDescent="0.3">
      <c r="A75" s="300" t="s">
        <v>135</v>
      </c>
      <c r="B75" s="300"/>
      <c r="C75" s="300"/>
      <c r="D75" s="300"/>
      <c r="E75" s="300"/>
      <c r="F75" s="300"/>
      <c r="G75" s="300"/>
      <c r="H75" s="300"/>
      <c r="I75" s="300"/>
      <c r="J75" s="64"/>
      <c r="L75" s="65"/>
      <c r="M75" s="51"/>
      <c r="N75" s="99"/>
      <c r="O75" s="9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s="12" customFormat="1" ht="24.95" customHeight="1" x14ac:dyDescent="0.25">
      <c r="A76" s="72"/>
      <c r="B76" s="223" t="s">
        <v>48</v>
      </c>
      <c r="C76" s="234"/>
      <c r="D76" s="224"/>
      <c r="E76" s="196" t="s">
        <v>52</v>
      </c>
      <c r="F76" s="197"/>
      <c r="G76" s="197"/>
      <c r="H76" s="159">
        <v>0</v>
      </c>
      <c r="I76" s="194" t="s">
        <v>49</v>
      </c>
      <c r="J76" s="195"/>
      <c r="K76" s="212">
        <f>I77</f>
        <v>0</v>
      </c>
      <c r="L76" s="65"/>
      <c r="M76" s="51"/>
      <c r="N76" s="99"/>
      <c r="O76" s="99"/>
      <c r="Q76" s="41" t="s">
        <v>34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ht="24.95" customHeight="1" thickBot="1" x14ac:dyDescent="0.3">
      <c r="B77" s="235"/>
      <c r="C77" s="236"/>
      <c r="D77" s="237"/>
      <c r="E77" s="191" t="s">
        <v>107</v>
      </c>
      <c r="F77" s="192"/>
      <c r="G77" s="192"/>
      <c r="H77" s="193"/>
      <c r="I77" s="111">
        <f>H76*5</f>
        <v>0</v>
      </c>
      <c r="J77" s="32"/>
      <c r="K77" s="213"/>
      <c r="M77" s="51"/>
      <c r="N77" s="99"/>
      <c r="O77" s="9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s="33" customFormat="1" ht="6.75" customHeight="1" thickBot="1" x14ac:dyDescent="0.3">
      <c r="A78" s="72"/>
      <c r="B78" s="72"/>
      <c r="C78" s="72"/>
      <c r="D78" s="72"/>
      <c r="E78" s="72"/>
      <c r="F78" s="72"/>
      <c r="G78" s="72"/>
      <c r="H78" s="72"/>
      <c r="I78" s="72"/>
      <c r="J78" s="65"/>
      <c r="L78" s="65"/>
      <c r="M78" s="55"/>
      <c r="N78" s="99"/>
      <c r="O78" s="9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s="12" customFormat="1" ht="24.95" customHeight="1" x14ac:dyDescent="0.25">
      <c r="A79" s="72"/>
      <c r="B79" s="223" t="s">
        <v>27</v>
      </c>
      <c r="C79" s="234"/>
      <c r="D79" s="224"/>
      <c r="E79" s="196" t="s">
        <v>52</v>
      </c>
      <c r="F79" s="197"/>
      <c r="G79" s="197"/>
      <c r="H79" s="159">
        <v>0</v>
      </c>
      <c r="I79" s="194" t="s">
        <v>51</v>
      </c>
      <c r="J79" s="195"/>
      <c r="K79" s="212">
        <f>I80</f>
        <v>0</v>
      </c>
      <c r="L79" s="65"/>
      <c r="M79" s="51"/>
      <c r="N79" s="99"/>
      <c r="O79" s="99"/>
      <c r="Q79" s="41" t="s">
        <v>34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ht="24.95" customHeight="1" thickBot="1" x14ac:dyDescent="0.3">
      <c r="B80" s="235"/>
      <c r="C80" s="236"/>
      <c r="D80" s="237"/>
      <c r="E80" s="191" t="s">
        <v>107</v>
      </c>
      <c r="F80" s="192"/>
      <c r="G80" s="192"/>
      <c r="H80" s="193"/>
      <c r="I80" s="111">
        <f>H79*5</f>
        <v>0</v>
      </c>
      <c r="J80" s="32"/>
      <c r="K80" s="213"/>
      <c r="M80" s="51"/>
      <c r="N80" s="99"/>
      <c r="O80" s="99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s="33" customFormat="1" ht="3.75" customHeight="1" x14ac:dyDescent="0.25">
      <c r="A81" s="72"/>
      <c r="B81" s="72"/>
      <c r="C81" s="72"/>
      <c r="D81" s="72"/>
      <c r="E81" s="72"/>
      <c r="F81" s="72"/>
      <c r="G81" s="72"/>
      <c r="H81" s="72"/>
      <c r="I81" s="72"/>
      <c r="J81" s="65"/>
      <c r="L81" s="65"/>
      <c r="M81" s="55"/>
      <c r="N81" s="99"/>
      <c r="O81" s="99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s="14" customFormat="1" ht="24.95" customHeight="1" thickBot="1" x14ac:dyDescent="0.3">
      <c r="A82" s="238" t="s">
        <v>204</v>
      </c>
      <c r="B82" s="238"/>
      <c r="C82" s="238"/>
      <c r="D82" s="238"/>
      <c r="E82" s="238"/>
      <c r="F82" s="238"/>
      <c r="G82" s="238"/>
      <c r="H82" s="238"/>
      <c r="I82" s="238"/>
      <c r="J82" s="238"/>
      <c r="L82" s="65"/>
      <c r="M82" s="51"/>
      <c r="N82" s="99"/>
      <c r="O82" s="99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s="12" customFormat="1" ht="24.95" customHeight="1" x14ac:dyDescent="0.25">
      <c r="A83" s="72"/>
      <c r="B83" s="223" t="s">
        <v>29</v>
      </c>
      <c r="C83" s="234"/>
      <c r="D83" s="224"/>
      <c r="E83" s="196" t="s">
        <v>53</v>
      </c>
      <c r="F83" s="197"/>
      <c r="G83" s="197"/>
      <c r="H83" s="159">
        <v>0</v>
      </c>
      <c r="I83" s="194" t="s">
        <v>64</v>
      </c>
      <c r="J83" s="195"/>
      <c r="K83" s="212">
        <f>I84</f>
        <v>0</v>
      </c>
      <c r="L83" s="65"/>
      <c r="M83" s="51"/>
      <c r="N83" s="99"/>
      <c r="O83" s="99"/>
      <c r="Q83" s="41" t="s">
        <v>34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ht="24.95" customHeight="1" thickBot="1" x14ac:dyDescent="0.3">
      <c r="B84" s="235"/>
      <c r="C84" s="236"/>
      <c r="D84" s="237"/>
      <c r="E84" s="191" t="s">
        <v>108</v>
      </c>
      <c r="F84" s="192"/>
      <c r="G84" s="192"/>
      <c r="H84" s="193"/>
      <c r="I84" s="111">
        <f>H83*5</f>
        <v>0</v>
      </c>
      <c r="J84" s="32"/>
      <c r="K84" s="213"/>
      <c r="M84" s="51"/>
      <c r="N84" s="99"/>
      <c r="O84" s="99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s="14" customFormat="1" ht="6.75" customHeight="1" thickBot="1" x14ac:dyDescent="0.3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L85" s="65"/>
      <c r="M85" s="51"/>
      <c r="N85" s="99"/>
      <c r="O85" s="99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s="12" customFormat="1" ht="24.95" customHeight="1" x14ac:dyDescent="0.25">
      <c r="A86" s="72"/>
      <c r="B86" s="223" t="s">
        <v>28</v>
      </c>
      <c r="C86" s="234"/>
      <c r="D86" s="224"/>
      <c r="E86" s="196" t="s">
        <v>54</v>
      </c>
      <c r="F86" s="197"/>
      <c r="G86" s="197"/>
      <c r="H86" s="159">
        <v>0</v>
      </c>
      <c r="I86" s="194" t="s">
        <v>64</v>
      </c>
      <c r="J86" s="195"/>
      <c r="K86" s="212">
        <f>I87</f>
        <v>0</v>
      </c>
      <c r="L86" s="65"/>
      <c r="M86" s="51"/>
      <c r="N86" s="99"/>
      <c r="O86" s="99"/>
      <c r="Q86" s="41" t="s">
        <v>34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4.95" customHeight="1" thickBot="1" x14ac:dyDescent="0.3">
      <c r="B87" s="235"/>
      <c r="C87" s="236"/>
      <c r="D87" s="237"/>
      <c r="E87" s="191" t="s">
        <v>109</v>
      </c>
      <c r="F87" s="192"/>
      <c r="G87" s="192"/>
      <c r="H87" s="193"/>
      <c r="I87" s="111">
        <f>H86*3</f>
        <v>0</v>
      </c>
      <c r="J87" s="32"/>
      <c r="K87" s="213"/>
      <c r="M87" s="51"/>
      <c r="N87" s="99"/>
      <c r="O87" s="99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3.75" customHeight="1" x14ac:dyDescent="0.25">
      <c r="B88" s="75"/>
      <c r="C88" s="75"/>
      <c r="D88" s="75"/>
      <c r="E88" s="74"/>
      <c r="F88" s="74"/>
      <c r="I88" s="42"/>
      <c r="J88" s="34"/>
      <c r="K88" s="56"/>
      <c r="M88" s="51"/>
      <c r="N88" s="99"/>
      <c r="O88" s="99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s="14" customFormat="1" ht="36" customHeight="1" thickBot="1" x14ac:dyDescent="0.3">
      <c r="A89" s="399" t="s">
        <v>205</v>
      </c>
      <c r="B89" s="399"/>
      <c r="C89" s="399"/>
      <c r="D89" s="399"/>
      <c r="E89" s="399"/>
      <c r="F89" s="399"/>
      <c r="G89" s="399"/>
      <c r="H89" s="399"/>
      <c r="I89" s="399"/>
      <c r="J89" s="399"/>
      <c r="K89" s="108"/>
      <c r="L89" s="65"/>
      <c r="M89" s="51"/>
      <c r="N89" s="99"/>
      <c r="O89" s="99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s="12" customFormat="1" ht="24.95" customHeight="1" x14ac:dyDescent="0.25">
      <c r="A90" s="72"/>
      <c r="B90" s="223" t="s">
        <v>147</v>
      </c>
      <c r="C90" s="234"/>
      <c r="D90" s="224"/>
      <c r="E90" s="196" t="s">
        <v>148</v>
      </c>
      <c r="F90" s="197"/>
      <c r="G90" s="197"/>
      <c r="H90" s="159">
        <v>0</v>
      </c>
      <c r="I90" s="194" t="s">
        <v>149</v>
      </c>
      <c r="J90" s="195"/>
      <c r="K90" s="212">
        <f>I91</f>
        <v>0</v>
      </c>
      <c r="L90" s="65"/>
      <c r="M90" s="51"/>
      <c r="N90" s="99"/>
      <c r="O90" s="99"/>
      <c r="Q90" s="41" t="s">
        <v>34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4.95" customHeight="1" thickBot="1" x14ac:dyDescent="0.3">
      <c r="B91" s="235"/>
      <c r="C91" s="236"/>
      <c r="D91" s="237"/>
      <c r="E91" s="191" t="s">
        <v>110</v>
      </c>
      <c r="F91" s="192"/>
      <c r="G91" s="192"/>
      <c r="H91" s="193"/>
      <c r="I91" s="111">
        <f>IF((H90&lt;=2),H90*3,IF(H90&gt;2,6,0))</f>
        <v>0</v>
      </c>
      <c r="J91" s="32"/>
      <c r="K91" s="213"/>
      <c r="M91" s="51"/>
      <c r="N91" s="99"/>
      <c r="O91" s="99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s="14" customFormat="1" ht="6" customHeight="1" thickBot="1" x14ac:dyDescent="0.3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L92" s="65"/>
      <c r="M92" s="51"/>
      <c r="N92" s="99"/>
      <c r="O92" s="99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s="12" customFormat="1" ht="24.95" customHeight="1" x14ac:dyDescent="0.25">
      <c r="A93" s="72"/>
      <c r="B93" s="223" t="s">
        <v>155</v>
      </c>
      <c r="C93" s="234"/>
      <c r="D93" s="224"/>
      <c r="E93" s="196" t="s">
        <v>150</v>
      </c>
      <c r="F93" s="197"/>
      <c r="G93" s="197"/>
      <c r="H93" s="159">
        <v>0</v>
      </c>
      <c r="I93" s="194" t="s">
        <v>149</v>
      </c>
      <c r="J93" s="195"/>
      <c r="K93" s="212">
        <f>I94</f>
        <v>0</v>
      </c>
      <c r="L93" s="65"/>
      <c r="M93" s="51"/>
      <c r="N93" s="98"/>
      <c r="O93" s="98"/>
      <c r="Q93" s="41" t="s">
        <v>34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ht="24.95" customHeight="1" thickBot="1" x14ac:dyDescent="0.3">
      <c r="B94" s="235"/>
      <c r="C94" s="236"/>
      <c r="D94" s="237"/>
      <c r="E94" s="191" t="s">
        <v>111</v>
      </c>
      <c r="F94" s="192"/>
      <c r="G94" s="192"/>
      <c r="H94" s="193"/>
      <c r="I94" s="111">
        <f>H93*5</f>
        <v>0</v>
      </c>
      <c r="J94" s="32"/>
      <c r="K94" s="213"/>
      <c r="M94" s="51"/>
      <c r="N94" s="131"/>
      <c r="O94" s="13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s="14" customFormat="1" ht="7.5" customHeight="1" x14ac:dyDescent="0.2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L95" s="65"/>
      <c r="M95" s="51"/>
      <c r="N95" s="88"/>
      <c r="O95" s="45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s="14" customFormat="1" ht="24.75" customHeight="1" thickBot="1" x14ac:dyDescent="0.3">
      <c r="A96" s="293" t="s">
        <v>206</v>
      </c>
      <c r="B96" s="293"/>
      <c r="C96" s="293"/>
      <c r="D96" s="293"/>
      <c r="E96" s="293"/>
      <c r="F96" s="293"/>
      <c r="G96" s="293"/>
      <c r="H96" s="293"/>
      <c r="I96" s="293"/>
      <c r="J96" s="293"/>
      <c r="L96" s="65"/>
      <c r="M96" s="51"/>
      <c r="N96" s="426" t="s">
        <v>191</v>
      </c>
      <c r="O96" s="426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s="12" customFormat="1" ht="28.5" customHeight="1" x14ac:dyDescent="0.25">
      <c r="A97" s="72"/>
      <c r="B97" s="223" t="s">
        <v>186</v>
      </c>
      <c r="C97" s="234"/>
      <c r="D97" s="224"/>
      <c r="E97" s="196" t="s">
        <v>55</v>
      </c>
      <c r="F97" s="197"/>
      <c r="G97" s="197"/>
      <c r="H97" s="159">
        <v>0</v>
      </c>
      <c r="I97" s="194" t="s">
        <v>149</v>
      </c>
      <c r="J97" s="195"/>
      <c r="K97" s="212">
        <f>I98</f>
        <v>0</v>
      </c>
      <c r="L97" s="65"/>
      <c r="M97" s="51"/>
      <c r="N97" s="118"/>
      <c r="O97" s="136"/>
      <c r="Q97" s="41" t="s">
        <v>37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4.95" customHeight="1" thickBot="1" x14ac:dyDescent="0.3">
      <c r="B98" s="235"/>
      <c r="C98" s="236"/>
      <c r="D98" s="237"/>
      <c r="E98" s="191" t="s">
        <v>187</v>
      </c>
      <c r="F98" s="192"/>
      <c r="G98" s="192"/>
      <c r="H98" s="193"/>
      <c r="I98" s="111">
        <f>IF((H97&lt;=3),H97*1,IF(H97&gt;3,3,0))</f>
        <v>0</v>
      </c>
      <c r="J98" s="32"/>
      <c r="K98" s="213"/>
      <c r="M98" s="51"/>
      <c r="N98" s="119"/>
      <c r="O98" s="123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s="14" customFormat="1" ht="6" customHeight="1" x14ac:dyDescent="0.25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L99" s="65"/>
      <c r="M99" s="51"/>
      <c r="N99" s="119"/>
      <c r="O99" s="126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s="14" customFormat="1" ht="24.75" customHeight="1" thickBot="1" x14ac:dyDescent="0.3">
      <c r="A100" s="232" t="s">
        <v>207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L100" s="65"/>
      <c r="M100" s="51"/>
      <c r="N100" s="119"/>
      <c r="O100" s="126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s="12" customFormat="1" ht="27.75" customHeight="1" x14ac:dyDescent="0.25">
      <c r="A101" s="72"/>
      <c r="B101" s="223" t="s">
        <v>57</v>
      </c>
      <c r="C101" s="234"/>
      <c r="D101" s="224"/>
      <c r="E101" s="196" t="s">
        <v>56</v>
      </c>
      <c r="F101" s="197"/>
      <c r="G101" s="197"/>
      <c r="H101" s="159">
        <v>0</v>
      </c>
      <c r="I101" s="194" t="s">
        <v>63</v>
      </c>
      <c r="J101" s="195"/>
      <c r="K101" s="212">
        <f>I102</f>
        <v>0</v>
      </c>
      <c r="L101" s="65"/>
      <c r="M101" s="51"/>
      <c r="N101" s="99"/>
      <c r="O101" s="124"/>
      <c r="Q101" s="41" t="s">
        <v>34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9.25" customHeight="1" thickBot="1" x14ac:dyDescent="0.3">
      <c r="B102" s="235"/>
      <c r="C102" s="236"/>
      <c r="D102" s="237"/>
      <c r="E102" s="191" t="s">
        <v>119</v>
      </c>
      <c r="F102" s="192"/>
      <c r="G102" s="192"/>
      <c r="H102" s="193"/>
      <c r="I102" s="111">
        <f>IF(H101&gt;0,2,0)</f>
        <v>0</v>
      </c>
      <c r="J102" s="32"/>
      <c r="K102" s="213"/>
      <c r="M102" s="51"/>
      <c r="N102" s="99"/>
      <c r="O102" s="123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s="14" customFormat="1" ht="13.5" customHeight="1" x14ac:dyDescent="0.25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L103" s="65"/>
      <c r="M103" s="51"/>
      <c r="N103" s="99"/>
      <c r="O103" s="126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s="35" customFormat="1" ht="21" customHeight="1" thickBot="1" x14ac:dyDescent="0.3">
      <c r="A104" s="232" t="s">
        <v>208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L104" s="89"/>
      <c r="M104" s="57"/>
      <c r="N104" s="98"/>
      <c r="O104" s="137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4.75" customHeight="1" x14ac:dyDescent="0.25">
      <c r="B105" s="275" t="s">
        <v>181</v>
      </c>
      <c r="C105" s="276"/>
      <c r="D105" s="276"/>
      <c r="E105" s="276"/>
      <c r="F105" s="276"/>
      <c r="G105" s="276"/>
      <c r="H105" s="277"/>
      <c r="I105" s="183" t="s">
        <v>70</v>
      </c>
      <c r="J105" s="36" t="s">
        <v>81</v>
      </c>
      <c r="K105" s="284">
        <f>IF(SUM(J106:J113)&gt;3,3,SUM(J106:J113))</f>
        <v>0</v>
      </c>
      <c r="M105" s="51"/>
      <c r="N105" s="99"/>
      <c r="O105" s="123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4" customHeight="1" x14ac:dyDescent="0.25">
      <c r="B106" s="278" t="s">
        <v>182</v>
      </c>
      <c r="C106" s="279"/>
      <c r="D106" s="214" t="s">
        <v>180</v>
      </c>
      <c r="E106" s="214"/>
      <c r="F106" s="214"/>
      <c r="G106" s="214"/>
      <c r="H106" s="214"/>
      <c r="I106" s="150" t="s">
        <v>33</v>
      </c>
      <c r="J106" s="112">
        <f>IF(I106="Oui",1,0)</f>
        <v>0</v>
      </c>
      <c r="K106" s="285"/>
      <c r="M106" s="51"/>
      <c r="N106" s="99"/>
      <c r="O106" s="123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4" customHeight="1" x14ac:dyDescent="0.25">
      <c r="B107" s="280"/>
      <c r="C107" s="281"/>
      <c r="D107" s="214" t="s">
        <v>61</v>
      </c>
      <c r="E107" s="214"/>
      <c r="F107" s="214"/>
      <c r="G107" s="214"/>
      <c r="H107" s="214"/>
      <c r="I107" s="150" t="s">
        <v>33</v>
      </c>
      <c r="J107" s="112">
        <f t="shared" ref="J107:J112" si="0">IF(I107="Oui",1,0)</f>
        <v>0</v>
      </c>
      <c r="K107" s="285"/>
      <c r="M107" s="51"/>
      <c r="N107" s="99"/>
      <c r="O107" s="123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4" customHeight="1" x14ac:dyDescent="0.25">
      <c r="B108" s="280"/>
      <c r="C108" s="281"/>
      <c r="D108" s="214" t="s">
        <v>60</v>
      </c>
      <c r="E108" s="214"/>
      <c r="F108" s="214"/>
      <c r="G108" s="214"/>
      <c r="H108" s="214"/>
      <c r="I108" s="150" t="s">
        <v>33</v>
      </c>
      <c r="J108" s="112">
        <f t="shared" si="0"/>
        <v>0</v>
      </c>
      <c r="K108" s="285"/>
      <c r="M108" s="51"/>
      <c r="N108" s="99"/>
      <c r="O108" s="123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4" customHeight="1" x14ac:dyDescent="0.25">
      <c r="B109" s="280"/>
      <c r="C109" s="281"/>
      <c r="D109" s="214" t="s">
        <v>62</v>
      </c>
      <c r="E109" s="214"/>
      <c r="F109" s="214"/>
      <c r="G109" s="214"/>
      <c r="H109" s="214"/>
      <c r="I109" s="150" t="s">
        <v>33</v>
      </c>
      <c r="J109" s="112">
        <f t="shared" si="0"/>
        <v>0</v>
      </c>
      <c r="K109" s="285"/>
      <c r="M109" s="51"/>
      <c r="N109" s="99"/>
      <c r="O109" s="123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4" customHeight="1" x14ac:dyDescent="0.25">
      <c r="B110" s="280"/>
      <c r="C110" s="281"/>
      <c r="D110" s="214" t="s">
        <v>59</v>
      </c>
      <c r="E110" s="214"/>
      <c r="F110" s="214"/>
      <c r="G110" s="214"/>
      <c r="H110" s="214"/>
      <c r="I110" s="150" t="s">
        <v>33</v>
      </c>
      <c r="J110" s="112">
        <f t="shared" si="0"/>
        <v>0</v>
      </c>
      <c r="K110" s="285"/>
      <c r="M110" s="51"/>
      <c r="N110" s="99"/>
      <c r="O110" s="123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4" customHeight="1" x14ac:dyDescent="0.25">
      <c r="B111" s="280"/>
      <c r="C111" s="281"/>
      <c r="D111" s="214" t="s">
        <v>121</v>
      </c>
      <c r="E111" s="214"/>
      <c r="F111" s="214"/>
      <c r="G111" s="214"/>
      <c r="H111" s="214"/>
      <c r="I111" s="150" t="s">
        <v>33</v>
      </c>
      <c r="J111" s="112">
        <f t="shared" si="0"/>
        <v>0</v>
      </c>
      <c r="K111" s="285"/>
      <c r="M111" s="51"/>
      <c r="N111" s="99"/>
      <c r="O111" s="123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4" customHeight="1" x14ac:dyDescent="0.25">
      <c r="B112" s="282"/>
      <c r="C112" s="283"/>
      <c r="D112" s="190" t="s">
        <v>120</v>
      </c>
      <c r="E112" s="190"/>
      <c r="F112" s="190"/>
      <c r="G112" s="190"/>
      <c r="H112" s="190"/>
      <c r="I112" s="150" t="s">
        <v>33</v>
      </c>
      <c r="J112" s="112">
        <f t="shared" si="0"/>
        <v>0</v>
      </c>
      <c r="K112" s="285"/>
      <c r="M112" s="51"/>
      <c r="N112" s="99"/>
      <c r="O112" s="123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5.5" customHeight="1" thickBot="1" x14ac:dyDescent="0.3">
      <c r="B113" s="291" t="s">
        <v>112</v>
      </c>
      <c r="C113" s="292"/>
      <c r="D113" s="292"/>
      <c r="E113" s="292"/>
      <c r="F113" s="292"/>
      <c r="G113" s="292"/>
      <c r="H113" s="292"/>
      <c r="I113" s="160">
        <v>0</v>
      </c>
      <c r="J113" s="149">
        <f>I113*1</f>
        <v>0</v>
      </c>
      <c r="K113" s="286"/>
      <c r="M113" s="51"/>
      <c r="N113" s="99"/>
      <c r="O113" s="123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" customHeight="1" x14ac:dyDescent="0.25">
      <c r="B114" s="37"/>
      <c r="C114" s="73"/>
      <c r="D114" s="73"/>
      <c r="E114" s="73"/>
      <c r="F114" s="73"/>
      <c r="G114" s="73"/>
      <c r="H114" s="73"/>
      <c r="I114" s="73"/>
      <c r="J114" s="68"/>
      <c r="M114" s="51"/>
      <c r="N114" s="99"/>
      <c r="O114" s="123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s="14" customFormat="1" ht="27" customHeight="1" thickBot="1" x14ac:dyDescent="0.3">
      <c r="A115" s="209" t="s">
        <v>209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65"/>
      <c r="M115" s="51"/>
      <c r="N115" s="99"/>
      <c r="O115" s="126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s="12" customFormat="1" ht="24.95" customHeight="1" x14ac:dyDescent="0.25">
      <c r="A116" s="72"/>
      <c r="B116" s="223" t="s">
        <v>130</v>
      </c>
      <c r="C116" s="234"/>
      <c r="D116" s="407" t="s">
        <v>65</v>
      </c>
      <c r="E116" s="408"/>
      <c r="F116" s="408"/>
      <c r="G116" s="408"/>
      <c r="H116" s="159">
        <v>0</v>
      </c>
      <c r="I116" s="194" t="s">
        <v>63</v>
      </c>
      <c r="J116" s="195"/>
      <c r="K116" s="198">
        <f>IF(H116&lt;H119,0,IF(H119&lt;H120,0,I117+I119+I120))</f>
        <v>0</v>
      </c>
      <c r="L116" s="65"/>
      <c r="M116" s="51"/>
      <c r="N116" s="99"/>
      <c r="O116" s="124"/>
      <c r="Q116" s="41" t="s">
        <v>34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1.75" customHeight="1" x14ac:dyDescent="0.25">
      <c r="B117" s="225"/>
      <c r="C117" s="258"/>
      <c r="D117" s="205" t="s">
        <v>122</v>
      </c>
      <c r="E117" s="206"/>
      <c r="F117" s="206"/>
      <c r="G117" s="206"/>
      <c r="H117" s="207"/>
      <c r="I117" s="110">
        <f>H116*3</f>
        <v>0</v>
      </c>
      <c r="J117" s="182"/>
      <c r="K117" s="199"/>
      <c r="M117" s="51"/>
      <c r="N117" s="99"/>
      <c r="O117" s="123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1" customHeight="1" x14ac:dyDescent="0.2">
      <c r="B118" s="225"/>
      <c r="C118" s="258"/>
      <c r="D118" s="203" t="s">
        <v>123</v>
      </c>
      <c r="E118" s="204"/>
      <c r="F118" s="204"/>
      <c r="G118" s="208" t="str">
        <f>IF(H116&lt;H119,"! Erreur de répartition...",IF(H119&lt;H120,"! Erreur de répartition..."," "))</f>
        <v xml:space="preserve"> </v>
      </c>
      <c r="H118" s="208"/>
      <c r="I118" s="178" t="s">
        <v>128</v>
      </c>
      <c r="J118" s="189"/>
      <c r="K118" s="199"/>
      <c r="M118" s="51"/>
      <c r="N118" s="99"/>
      <c r="O118" s="123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s="14" customFormat="1" ht="29.25" customHeight="1" x14ac:dyDescent="0.25">
      <c r="B119" s="225"/>
      <c r="C119" s="258"/>
      <c r="D119" s="405" t="s">
        <v>126</v>
      </c>
      <c r="E119" s="406"/>
      <c r="F119" s="406"/>
      <c r="G119" s="406"/>
      <c r="H119" s="140">
        <v>0</v>
      </c>
      <c r="I119" s="109">
        <f>H119*2</f>
        <v>0</v>
      </c>
      <c r="J119" s="210" t="str">
        <f>IF(H120&gt;H119,"&lt;--Vérifiez les nombres indiqués","  ")</f>
        <v xml:space="preserve">  </v>
      </c>
      <c r="K119" s="199"/>
      <c r="L119" s="65"/>
      <c r="M119" s="51"/>
      <c r="N119" s="120"/>
      <c r="O119" s="98"/>
      <c r="Q119" s="41" t="s">
        <v>34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s="14" customFormat="1" ht="48" customHeight="1" thickBot="1" x14ac:dyDescent="0.3">
      <c r="B120" s="235"/>
      <c r="C120" s="236"/>
      <c r="D120" s="201" t="s">
        <v>127</v>
      </c>
      <c r="E120" s="202"/>
      <c r="F120" s="202"/>
      <c r="G120" s="202"/>
      <c r="H120" s="160">
        <v>0</v>
      </c>
      <c r="I120" s="188">
        <f>H120*2</f>
        <v>0</v>
      </c>
      <c r="J120" s="211"/>
      <c r="K120" s="200"/>
      <c r="L120" s="65"/>
      <c r="M120" s="51"/>
      <c r="N120" s="122"/>
      <c r="O120" s="131"/>
      <c r="Q120" s="41" t="s">
        <v>34</v>
      </c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s="14" customFormat="1" ht="9.75" customHeight="1" x14ac:dyDescent="0.25">
      <c r="J121" s="71"/>
      <c r="L121" s="65"/>
      <c r="M121" s="51"/>
      <c r="N121" s="88"/>
      <c r="O121" s="45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s="14" customFormat="1" ht="32.25" customHeight="1" thickBot="1" x14ac:dyDescent="0.3">
      <c r="A122" s="388" t="s">
        <v>200</v>
      </c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65"/>
      <c r="M122" s="51"/>
      <c r="N122" s="426" t="s">
        <v>191</v>
      </c>
      <c r="O122" s="426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s="12" customFormat="1" ht="20.25" customHeight="1" x14ac:dyDescent="0.25">
      <c r="A123" s="72"/>
      <c r="B123" s="223" t="s">
        <v>156</v>
      </c>
      <c r="C123" s="234"/>
      <c r="D123" s="224"/>
      <c r="E123" s="59" t="s">
        <v>30</v>
      </c>
      <c r="F123" s="38"/>
      <c r="G123" s="141"/>
      <c r="H123" s="171"/>
      <c r="I123" s="58" t="s">
        <v>36</v>
      </c>
      <c r="J123" s="69"/>
      <c r="K123" s="212">
        <f>IF(J127="Oui",IF(J128="Oui",IF(J129="Oui",IF(J130="Oui",I124+I125+I126,0),0),0),0)</f>
        <v>0</v>
      </c>
      <c r="L123" s="65"/>
      <c r="M123" s="51"/>
      <c r="N123" s="119"/>
      <c r="O123" s="119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23.1" customHeight="1" x14ac:dyDescent="0.25">
      <c r="B124" s="225"/>
      <c r="C124" s="258"/>
      <c r="D124" s="226"/>
      <c r="E124" s="411" t="s">
        <v>170</v>
      </c>
      <c r="F124" s="412"/>
      <c r="G124" s="413"/>
      <c r="H124" s="176">
        <v>0</v>
      </c>
      <c r="I124" s="110">
        <f>H124*2</f>
        <v>0</v>
      </c>
      <c r="J124" s="39"/>
      <c r="K124" s="215"/>
      <c r="M124" s="51"/>
      <c r="N124" s="119"/>
      <c r="O124" s="119"/>
      <c r="Q124" s="41" t="s">
        <v>34</v>
      </c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s="14" customFormat="1" ht="23.1" customHeight="1" x14ac:dyDescent="0.25">
      <c r="B125" s="225"/>
      <c r="C125" s="258"/>
      <c r="D125" s="226"/>
      <c r="E125" s="411" t="s">
        <v>171</v>
      </c>
      <c r="F125" s="412"/>
      <c r="G125" s="413"/>
      <c r="H125" s="140">
        <v>0</v>
      </c>
      <c r="I125" s="186">
        <f>H125*1</f>
        <v>0</v>
      </c>
      <c r="J125" s="70"/>
      <c r="K125" s="215"/>
      <c r="L125" s="65"/>
      <c r="M125" s="51"/>
      <c r="N125" s="119"/>
      <c r="O125" s="119"/>
      <c r="Q125" s="41" t="s">
        <v>34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s="14" customFormat="1" ht="23.1" customHeight="1" x14ac:dyDescent="0.25">
      <c r="B126" s="225"/>
      <c r="C126" s="258"/>
      <c r="D126" s="226"/>
      <c r="E126" s="411" t="s">
        <v>172</v>
      </c>
      <c r="F126" s="412"/>
      <c r="G126" s="413"/>
      <c r="H126" s="163">
        <v>0</v>
      </c>
      <c r="I126" s="187">
        <f>H126*1</f>
        <v>0</v>
      </c>
      <c r="J126" s="172"/>
      <c r="K126" s="215"/>
      <c r="L126" s="65"/>
      <c r="M126" s="51"/>
      <c r="N126" s="119"/>
      <c r="O126" s="119"/>
      <c r="Q126" s="41" t="s">
        <v>34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s="14" customFormat="1" ht="15.75" customHeight="1" x14ac:dyDescent="0.25">
      <c r="B127" s="417" t="s">
        <v>188</v>
      </c>
      <c r="C127" s="418"/>
      <c r="D127" s="423" t="s">
        <v>143</v>
      </c>
      <c r="E127" s="423"/>
      <c r="F127" s="423"/>
      <c r="G127" s="423"/>
      <c r="H127" s="423"/>
      <c r="I127" s="423"/>
      <c r="J127" s="150" t="s">
        <v>33</v>
      </c>
      <c r="K127" s="404"/>
      <c r="L127" s="65"/>
      <c r="M127" s="51"/>
      <c r="N127" s="99"/>
      <c r="O127" s="99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s="14" customFormat="1" ht="15.75" customHeight="1" x14ac:dyDescent="0.25">
      <c r="B128" s="419"/>
      <c r="C128" s="420"/>
      <c r="D128" s="423" t="s">
        <v>144</v>
      </c>
      <c r="E128" s="423"/>
      <c r="F128" s="423"/>
      <c r="G128" s="423"/>
      <c r="H128" s="423"/>
      <c r="I128" s="423"/>
      <c r="J128" s="150" t="s">
        <v>33</v>
      </c>
      <c r="K128" s="404"/>
      <c r="L128" s="65"/>
      <c r="M128" s="51"/>
      <c r="N128" s="99"/>
      <c r="O128" s="99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s="14" customFormat="1" ht="15.75" customHeight="1" x14ac:dyDescent="0.25">
      <c r="B129" s="419"/>
      <c r="C129" s="420"/>
      <c r="D129" s="423" t="s">
        <v>145</v>
      </c>
      <c r="E129" s="423"/>
      <c r="F129" s="423"/>
      <c r="G129" s="423"/>
      <c r="H129" s="423"/>
      <c r="I129" s="423"/>
      <c r="J129" s="150" t="s">
        <v>33</v>
      </c>
      <c r="K129" s="404"/>
      <c r="L129" s="65"/>
      <c r="M129" s="51"/>
      <c r="N129" s="99"/>
      <c r="O129" s="99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s="14" customFormat="1" ht="15.75" customHeight="1" thickBot="1" x14ac:dyDescent="0.3">
      <c r="B130" s="421"/>
      <c r="C130" s="422"/>
      <c r="D130" s="424" t="s">
        <v>146</v>
      </c>
      <c r="E130" s="424"/>
      <c r="F130" s="424"/>
      <c r="G130" s="424"/>
      <c r="H130" s="424"/>
      <c r="I130" s="424"/>
      <c r="J130" s="161" t="s">
        <v>33</v>
      </c>
      <c r="K130" s="216"/>
      <c r="L130" s="65"/>
      <c r="M130" s="51"/>
      <c r="N130" s="99"/>
      <c r="O130" s="99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s="14" customFormat="1" ht="23.25" customHeight="1" thickBot="1" x14ac:dyDescent="0.3">
      <c r="A131" s="293" t="s">
        <v>199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65"/>
      <c r="M131" s="51"/>
      <c r="N131" s="99"/>
      <c r="O131" s="99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s="12" customFormat="1" ht="22.5" customHeight="1" x14ac:dyDescent="0.25">
      <c r="A132" s="72"/>
      <c r="B132" s="223" t="s">
        <v>189</v>
      </c>
      <c r="C132" s="234"/>
      <c r="D132" s="224"/>
      <c r="E132" s="245" t="s">
        <v>66</v>
      </c>
      <c r="F132" s="246"/>
      <c r="G132" s="246"/>
      <c r="H132" s="159">
        <v>0</v>
      </c>
      <c r="I132" s="194" t="s">
        <v>63</v>
      </c>
      <c r="J132" s="195"/>
      <c r="K132" s="212">
        <f>I133</f>
        <v>0</v>
      </c>
      <c r="L132" s="65"/>
      <c r="M132" s="51"/>
      <c r="N132" s="99"/>
      <c r="O132" s="99"/>
      <c r="Q132" s="41" t="s">
        <v>34</v>
      </c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24" customHeight="1" thickBot="1" x14ac:dyDescent="0.3">
      <c r="B133" s="235"/>
      <c r="C133" s="236"/>
      <c r="D133" s="237"/>
      <c r="E133" s="247" t="s">
        <v>113</v>
      </c>
      <c r="F133" s="248"/>
      <c r="G133" s="248"/>
      <c r="H133" s="193"/>
      <c r="I133" s="111">
        <f>H132*5</f>
        <v>0</v>
      </c>
      <c r="J133" s="32"/>
      <c r="K133" s="213"/>
      <c r="M133" s="51"/>
      <c r="N133" s="99"/>
      <c r="O133" s="9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s="14" customFormat="1" ht="4.5" customHeight="1" x14ac:dyDescent="0.25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L134" s="65"/>
      <c r="M134" s="51"/>
      <c r="N134" s="99"/>
      <c r="O134" s="9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s="14" customFormat="1" ht="17.25" customHeight="1" thickBot="1" x14ac:dyDescent="0.3">
      <c r="A135" s="209" t="s">
        <v>194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65"/>
      <c r="M135" s="51"/>
      <c r="N135" s="99"/>
      <c r="O135" s="9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s="12" customFormat="1" ht="21" customHeight="1" x14ac:dyDescent="0.25">
      <c r="A136" s="72"/>
      <c r="B136" s="223" t="s">
        <v>162</v>
      </c>
      <c r="C136" s="234"/>
      <c r="D136" s="415" t="s">
        <v>67</v>
      </c>
      <c r="E136" s="416"/>
      <c r="F136" s="416"/>
      <c r="G136" s="416"/>
      <c r="H136" s="159">
        <v>0</v>
      </c>
      <c r="I136" s="194" t="s">
        <v>63</v>
      </c>
      <c r="J136" s="414"/>
      <c r="K136" s="212">
        <f>IF(H136&lt;H139,0,I137+I139)</f>
        <v>0</v>
      </c>
      <c r="L136" s="65"/>
      <c r="M136" s="51"/>
      <c r="N136" s="99"/>
      <c r="O136" s="99"/>
      <c r="Q136" s="41" t="s">
        <v>34</v>
      </c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21" customHeight="1" x14ac:dyDescent="0.25">
      <c r="B137" s="225"/>
      <c r="C137" s="258"/>
      <c r="D137" s="255" t="s">
        <v>114</v>
      </c>
      <c r="E137" s="256"/>
      <c r="F137" s="256"/>
      <c r="G137" s="256"/>
      <c r="H137" s="257"/>
      <c r="I137" s="184">
        <f>H136*5</f>
        <v>0</v>
      </c>
      <c r="J137" s="210" t="str">
        <f>IF(H139&gt;H136,"&lt;--Vérifiez les nombres indiqués","  ")</f>
        <v xml:space="preserve">  </v>
      </c>
      <c r="K137" s="404"/>
      <c r="M137" s="51"/>
      <c r="N137" s="99"/>
      <c r="O137" s="9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6.5" customHeight="1" x14ac:dyDescent="0.25">
      <c r="B138" s="225"/>
      <c r="C138" s="258"/>
      <c r="D138" s="86" t="s">
        <v>68</v>
      </c>
      <c r="E138" s="87"/>
      <c r="F138" s="87"/>
      <c r="G138" s="87"/>
      <c r="H138" s="151"/>
      <c r="I138" s="173" t="s">
        <v>128</v>
      </c>
      <c r="J138" s="425"/>
      <c r="K138" s="404"/>
      <c r="M138" s="51"/>
      <c r="N138" s="99"/>
      <c r="O138" s="9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s="14" customFormat="1" ht="21.75" customHeight="1" thickBot="1" x14ac:dyDescent="0.3">
      <c r="B139" s="235"/>
      <c r="C139" s="236"/>
      <c r="D139" s="253" t="s">
        <v>124</v>
      </c>
      <c r="E139" s="254"/>
      <c r="F139" s="254"/>
      <c r="G139" s="254"/>
      <c r="H139" s="160">
        <v>0</v>
      </c>
      <c r="I139" s="185">
        <f>H139*2</f>
        <v>0</v>
      </c>
      <c r="J139" s="211"/>
      <c r="K139" s="216"/>
      <c r="L139" s="65"/>
      <c r="M139" s="51"/>
      <c r="N139" s="99"/>
      <c r="O139" s="99"/>
      <c r="Q139" s="41" t="s">
        <v>34</v>
      </c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s="14" customFormat="1" ht="3" customHeight="1" x14ac:dyDescent="0.25">
      <c r="J140" s="71"/>
      <c r="L140" s="65"/>
      <c r="M140" s="51"/>
      <c r="N140" s="99"/>
      <c r="O140" s="9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s="14" customFormat="1" ht="24.95" customHeight="1" thickBot="1" x14ac:dyDescent="0.3">
      <c r="A141" s="400" t="s">
        <v>195</v>
      </c>
      <c r="B141" s="401"/>
      <c r="C141" s="401"/>
      <c r="D141" s="401"/>
      <c r="E141" s="401"/>
      <c r="F141" s="401"/>
      <c r="G141" s="401"/>
      <c r="H141" s="401"/>
      <c r="I141" s="401"/>
      <c r="J141" s="401"/>
      <c r="L141" s="65"/>
      <c r="M141" s="51"/>
      <c r="N141" s="99"/>
      <c r="O141" s="9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x14ac:dyDescent="0.25">
      <c r="B142" s="243" t="s">
        <v>173</v>
      </c>
      <c r="C142" s="402"/>
      <c r="D142" s="402"/>
      <c r="E142" s="402"/>
      <c r="F142" s="402"/>
      <c r="G142" s="402"/>
      <c r="H142" s="403"/>
      <c r="I142" s="152" t="s">
        <v>70</v>
      </c>
      <c r="J142" s="36" t="s">
        <v>81</v>
      </c>
      <c r="K142" s="284">
        <f>IF(SUM(J143:J150)&gt;3,3,SUM(J143:J150))</f>
        <v>0</v>
      </c>
      <c r="M142" s="51"/>
      <c r="N142" s="99"/>
      <c r="O142" s="9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21" customHeight="1" x14ac:dyDescent="0.25">
      <c r="B143" s="225" t="s">
        <v>140</v>
      </c>
      <c r="C143" s="265"/>
      <c r="D143" s="214" t="s">
        <v>138</v>
      </c>
      <c r="E143" s="214"/>
      <c r="F143" s="214"/>
      <c r="G143" s="214"/>
      <c r="H143" s="214"/>
      <c r="I143" s="150" t="s">
        <v>33</v>
      </c>
      <c r="J143" s="112">
        <f>IF(I143="Oui",1,0)</f>
        <v>0</v>
      </c>
      <c r="K143" s="285"/>
      <c r="M143" s="51"/>
      <c r="N143" s="99"/>
      <c r="O143" s="99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21" customHeight="1" x14ac:dyDescent="0.25">
      <c r="B144" s="225"/>
      <c r="C144" s="265"/>
      <c r="D144" s="214" t="s">
        <v>139</v>
      </c>
      <c r="E144" s="214"/>
      <c r="F144" s="214"/>
      <c r="G144" s="214"/>
      <c r="H144" s="214"/>
      <c r="I144" s="150" t="s">
        <v>33</v>
      </c>
      <c r="J144" s="112">
        <f>IF(I144="Oui",1,0)</f>
        <v>0</v>
      </c>
      <c r="K144" s="285"/>
      <c r="M144" s="51"/>
      <c r="N144" s="99"/>
      <c r="O144" s="99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2:44" ht="21" customHeight="1" x14ac:dyDescent="0.25">
      <c r="B145" s="266"/>
      <c r="C145" s="265"/>
      <c r="D145" s="214" t="s">
        <v>168</v>
      </c>
      <c r="E145" s="214"/>
      <c r="F145" s="214"/>
      <c r="G145" s="214"/>
      <c r="H145" s="214"/>
      <c r="I145" s="150" t="s">
        <v>33</v>
      </c>
      <c r="J145" s="112">
        <f>IF(I145="Oui",1,0)</f>
        <v>0</v>
      </c>
      <c r="K145" s="285"/>
      <c r="M145" s="51"/>
      <c r="N145" s="98"/>
      <c r="O145" s="98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2:44" ht="21" customHeight="1" x14ac:dyDescent="0.25">
      <c r="B146" s="266"/>
      <c r="C146" s="265"/>
      <c r="D146" s="214" t="s">
        <v>174</v>
      </c>
      <c r="E146" s="214"/>
      <c r="F146" s="214"/>
      <c r="G146" s="214"/>
      <c r="H146" s="214"/>
      <c r="I146" s="150" t="s">
        <v>33</v>
      </c>
      <c r="J146" s="112">
        <f t="shared" ref="J146:J150" si="1">IF(I146="Oui",1,0)</f>
        <v>0</v>
      </c>
      <c r="K146" s="285"/>
      <c r="M146" s="51"/>
      <c r="N146" s="98"/>
      <c r="O146" s="98"/>
      <c r="P146" s="174"/>
      <c r="Q146" s="175"/>
      <c r="R146" s="175"/>
      <c r="S146" s="175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2:44" ht="21" customHeight="1" x14ac:dyDescent="0.25">
      <c r="B147" s="266"/>
      <c r="C147" s="265"/>
      <c r="D147" s="214" t="s">
        <v>175</v>
      </c>
      <c r="E147" s="214"/>
      <c r="F147" s="214"/>
      <c r="G147" s="214"/>
      <c r="H147" s="214"/>
      <c r="I147" s="150" t="s">
        <v>33</v>
      </c>
      <c r="J147" s="112">
        <f t="shared" si="1"/>
        <v>0</v>
      </c>
      <c r="K147" s="285"/>
      <c r="M147" s="51"/>
      <c r="N147" s="98"/>
      <c r="O147" s="98"/>
      <c r="P147" s="174"/>
      <c r="Q147" s="175"/>
      <c r="R147" s="175"/>
      <c r="S147" s="175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2:44" ht="21" customHeight="1" x14ac:dyDescent="0.25">
      <c r="B148" s="266"/>
      <c r="C148" s="265"/>
      <c r="D148" s="214" t="s">
        <v>176</v>
      </c>
      <c r="E148" s="214"/>
      <c r="F148" s="214"/>
      <c r="G148" s="214"/>
      <c r="H148" s="214"/>
      <c r="I148" s="150" t="s">
        <v>33</v>
      </c>
      <c r="J148" s="112">
        <f t="shared" si="1"/>
        <v>0</v>
      </c>
      <c r="K148" s="285"/>
      <c r="M148" s="51"/>
      <c r="N148" s="98"/>
      <c r="O148" s="98"/>
      <c r="P148" s="174"/>
      <c r="Q148" s="175"/>
      <c r="R148" s="175"/>
      <c r="S148" s="175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2:44" ht="21" customHeight="1" x14ac:dyDescent="0.25">
      <c r="B149" s="266"/>
      <c r="C149" s="265"/>
      <c r="D149" s="214" t="s">
        <v>177</v>
      </c>
      <c r="E149" s="214"/>
      <c r="F149" s="214"/>
      <c r="G149" s="214"/>
      <c r="H149" s="214"/>
      <c r="I149" s="150" t="s">
        <v>33</v>
      </c>
      <c r="J149" s="112">
        <f t="shared" si="1"/>
        <v>0</v>
      </c>
      <c r="K149" s="285"/>
      <c r="M149" s="51"/>
      <c r="N149" s="98"/>
      <c r="O149" s="98"/>
      <c r="P149" s="174"/>
      <c r="Q149" s="175"/>
      <c r="R149" s="175"/>
      <c r="S149" s="175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2:44" ht="21" customHeight="1" thickBot="1" x14ac:dyDescent="0.3">
      <c r="B150" s="267"/>
      <c r="C150" s="268"/>
      <c r="D150" s="264" t="s">
        <v>178</v>
      </c>
      <c r="E150" s="264"/>
      <c r="F150" s="264"/>
      <c r="G150" s="264"/>
      <c r="H150" s="264"/>
      <c r="I150" s="161" t="s">
        <v>33</v>
      </c>
      <c r="J150" s="149">
        <f t="shared" si="1"/>
        <v>0</v>
      </c>
      <c r="K150" s="286"/>
      <c r="M150" s="51"/>
      <c r="N150" s="98"/>
      <c r="O150" s="98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2:44" s="3" customFormat="1" ht="6" customHeight="1" thickBot="1" x14ac:dyDescent="0.3">
      <c r="B151" s="76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8"/>
      <c r="O151" s="98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2:44" ht="24.75" customHeight="1" x14ac:dyDescent="0.25">
      <c r="B152" s="243" t="s">
        <v>115</v>
      </c>
      <c r="C152" s="244"/>
      <c r="D152" s="244"/>
      <c r="E152" s="244"/>
      <c r="F152" s="244"/>
      <c r="G152" s="244"/>
      <c r="H152" s="96"/>
      <c r="I152" s="152" t="s">
        <v>70</v>
      </c>
      <c r="J152" s="36" t="s">
        <v>81</v>
      </c>
      <c r="K152" s="260">
        <f>IF(SUM(J153:J155)&gt;2,2,SUM(J153:J155))</f>
        <v>0</v>
      </c>
      <c r="L152" s="240"/>
      <c r="M152" s="60"/>
      <c r="N152" s="98"/>
      <c r="O152" s="98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2:44" ht="24.95" customHeight="1" x14ac:dyDescent="0.25">
      <c r="B153" s="225" t="s">
        <v>166</v>
      </c>
      <c r="C153" s="265"/>
      <c r="D153" s="214" t="s">
        <v>179</v>
      </c>
      <c r="E153" s="214"/>
      <c r="F153" s="214"/>
      <c r="G153" s="214"/>
      <c r="H153" s="214"/>
      <c r="I153" s="150" t="s">
        <v>33</v>
      </c>
      <c r="J153" s="112">
        <f>IF(I153="Oui",2,0)</f>
        <v>0</v>
      </c>
      <c r="K153" s="261"/>
      <c r="L153" s="240"/>
      <c r="M153" s="60"/>
      <c r="N153" s="98"/>
      <c r="O153" s="98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2:44" ht="24.95" customHeight="1" x14ac:dyDescent="0.25">
      <c r="B154" s="266"/>
      <c r="C154" s="265"/>
      <c r="D154" s="214" t="s">
        <v>167</v>
      </c>
      <c r="E154" s="214"/>
      <c r="F154" s="214"/>
      <c r="G154" s="214"/>
      <c r="H154" s="214"/>
      <c r="I154" s="150" t="s">
        <v>33</v>
      </c>
      <c r="J154" s="112">
        <f>IF(I154="Oui",2,0)</f>
        <v>0</v>
      </c>
      <c r="K154" s="261"/>
      <c r="L154" s="240"/>
      <c r="M154" s="60"/>
      <c r="N154" s="98"/>
      <c r="O154" s="98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2:44" ht="24.95" customHeight="1" thickBot="1" x14ac:dyDescent="0.3">
      <c r="B155" s="267"/>
      <c r="C155" s="268"/>
      <c r="D155" s="264" t="s">
        <v>117</v>
      </c>
      <c r="E155" s="264"/>
      <c r="F155" s="264"/>
      <c r="G155" s="264"/>
      <c r="H155" s="264"/>
      <c r="I155" s="161" t="s">
        <v>33</v>
      </c>
      <c r="J155" s="149">
        <f>IF(I155="Oui",2,0)</f>
        <v>0</v>
      </c>
      <c r="K155" s="262"/>
      <c r="L155" s="240"/>
      <c r="M155" s="60"/>
      <c r="N155" s="100"/>
      <c r="O155" s="125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2:44" ht="12" customHeight="1" x14ac:dyDescent="0.25">
      <c r="B156" s="93"/>
      <c r="C156" s="93"/>
      <c r="D156" s="73"/>
      <c r="E156" s="73"/>
      <c r="F156" s="73"/>
      <c r="G156" s="73"/>
      <c r="H156" s="73"/>
      <c r="I156" s="73"/>
      <c r="J156" s="73"/>
      <c r="K156" s="73"/>
      <c r="L156" s="107"/>
      <c r="M156" s="107"/>
      <c r="N156" s="107"/>
      <c r="O156" s="107"/>
      <c r="P156" s="107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2:44" ht="19.5" customHeight="1" thickBot="1" x14ac:dyDescent="0.3">
      <c r="N157" s="426" t="s">
        <v>191</v>
      </c>
      <c r="O157" s="426"/>
    </row>
    <row r="158" spans="2:44" ht="20.25" customHeight="1" x14ac:dyDescent="0.25">
      <c r="B158" s="243" t="s">
        <v>116</v>
      </c>
      <c r="C158" s="244"/>
      <c r="D158" s="244"/>
      <c r="E158" s="244"/>
      <c r="F158" s="244"/>
      <c r="G158" s="244"/>
      <c r="H158" s="244"/>
      <c r="I158" s="152" t="s">
        <v>70</v>
      </c>
      <c r="J158" s="36" t="s">
        <v>81</v>
      </c>
      <c r="K158" s="260">
        <f>IF((J159+J160)&gt;0,1,0)</f>
        <v>0</v>
      </c>
      <c r="L158" s="240"/>
      <c r="M158" s="60"/>
      <c r="N158" s="121"/>
      <c r="O158" s="13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2:44" ht="17.25" customHeight="1" x14ac:dyDescent="0.25">
      <c r="B159" s="280" t="s">
        <v>169</v>
      </c>
      <c r="C159" s="265"/>
      <c r="D159" s="214" t="s">
        <v>125</v>
      </c>
      <c r="E159" s="214"/>
      <c r="F159" s="214"/>
      <c r="G159" s="214"/>
      <c r="H159" s="214"/>
      <c r="I159" s="150" t="s">
        <v>33</v>
      </c>
      <c r="J159" s="112">
        <f>IF(I159="Oui",1,0)</f>
        <v>0</v>
      </c>
      <c r="K159" s="261"/>
      <c r="L159" s="240"/>
      <c r="M159" s="60"/>
      <c r="N159" s="120"/>
      <c r="O159" s="98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2:44" ht="24.95" customHeight="1" thickBot="1" x14ac:dyDescent="0.3">
      <c r="B160" s="267"/>
      <c r="C160" s="268"/>
      <c r="D160" s="259" t="s">
        <v>151</v>
      </c>
      <c r="E160" s="259"/>
      <c r="F160" s="259"/>
      <c r="G160" s="259"/>
      <c r="H160" s="259"/>
      <c r="I160" s="161" t="s">
        <v>33</v>
      </c>
      <c r="J160" s="149">
        <f>IF(I160="Oui",1,0)</f>
        <v>0</v>
      </c>
      <c r="K160" s="262"/>
      <c r="L160" s="240"/>
      <c r="M160" s="60"/>
      <c r="N160" s="99"/>
      <c r="O160" s="9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s="14" customFormat="1" ht="24.95" customHeight="1" thickBot="1" x14ac:dyDescent="0.3">
      <c r="A161" s="400" t="s">
        <v>196</v>
      </c>
      <c r="B161" s="401"/>
      <c r="C161" s="401"/>
      <c r="D161" s="401"/>
      <c r="E161" s="401"/>
      <c r="F161" s="401"/>
      <c r="G161" s="401"/>
      <c r="H161" s="401"/>
      <c r="I161" s="401"/>
      <c r="J161" s="401"/>
      <c r="L161" s="65"/>
      <c r="M161" s="51"/>
      <c r="N161" s="99"/>
      <c r="O161" s="9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21.75" customHeight="1" x14ac:dyDescent="0.2">
      <c r="B162" s="223" t="s">
        <v>141</v>
      </c>
      <c r="C162" s="224"/>
      <c r="D162" s="113"/>
      <c r="E162" s="114"/>
      <c r="F162" s="114"/>
      <c r="G162" s="114"/>
      <c r="H162" s="115"/>
      <c r="I162" s="152" t="s">
        <v>70</v>
      </c>
      <c r="J162" s="36" t="s">
        <v>81</v>
      </c>
      <c r="K162" s="212">
        <f>J163</f>
        <v>0</v>
      </c>
      <c r="L162" s="240"/>
      <c r="M162" s="60"/>
      <c r="N162" s="99"/>
      <c r="O162" s="9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24.95" customHeight="1" x14ac:dyDescent="0.25">
      <c r="B163" s="225"/>
      <c r="C163" s="226"/>
      <c r="D163" s="409" t="s">
        <v>82</v>
      </c>
      <c r="E163" s="410"/>
      <c r="F163" s="410"/>
      <c r="G163" s="410"/>
      <c r="H163" s="410"/>
      <c r="I163" s="153" t="s">
        <v>33</v>
      </c>
      <c r="J163" s="154">
        <f>IF(I163="Oui",2,0)</f>
        <v>0</v>
      </c>
      <c r="K163" s="215"/>
      <c r="L163" s="240"/>
      <c r="M163" s="60"/>
      <c r="N163" s="99"/>
      <c r="O163" s="123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24.95" customHeight="1" thickBot="1" x14ac:dyDescent="0.3">
      <c r="B164" s="235"/>
      <c r="C164" s="237"/>
      <c r="D164" s="251" t="s">
        <v>71</v>
      </c>
      <c r="E164" s="252"/>
      <c r="F164" s="249" t="s">
        <v>129</v>
      </c>
      <c r="G164" s="249"/>
      <c r="H164" s="249"/>
      <c r="I164" s="249"/>
      <c r="J164" s="250"/>
      <c r="K164" s="213"/>
      <c r="L164" s="240"/>
      <c r="M164" s="60"/>
      <c r="N164" s="100"/>
      <c r="O164" s="125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 customHeight="1" x14ac:dyDescent="0.25">
      <c r="M165" s="51"/>
      <c r="N165" s="88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26.25" customHeight="1" x14ac:dyDescent="0.25">
      <c r="H166" s="241" t="s">
        <v>210</v>
      </c>
      <c r="I166" s="242"/>
      <c r="J166" s="397">
        <f>K21+K24+K27+K34+K43+K52+K59+K64+K68+K73+K76+K79+K83+K86+K90+K93+K97+K101+K105+K116+K123+K132+K136+K142+K152+K158+K162</f>
        <v>0</v>
      </c>
      <c r="K166" s="398"/>
      <c r="M166" s="51"/>
      <c r="N166" s="88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 customHeight="1" x14ac:dyDescent="0.25">
      <c r="M167" s="51"/>
      <c r="N167" s="88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s="14" customFormat="1" ht="24.95" customHeight="1" x14ac:dyDescent="0.25">
      <c r="A168" s="45"/>
      <c r="H168" s="47"/>
      <c r="I168" s="391" t="str">
        <f>UPPER(D11)</f>
        <v>………………………………………..</v>
      </c>
      <c r="J168" s="392"/>
      <c r="K168" s="393"/>
      <c r="L168" s="10"/>
      <c r="M168" s="10"/>
      <c r="N168" s="10"/>
      <c r="O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s="45" customFormat="1" ht="24.95" customHeight="1" x14ac:dyDescent="0.25">
      <c r="A169" s="263" t="s">
        <v>157</v>
      </c>
      <c r="B169" s="263"/>
      <c r="H169" s="47"/>
      <c r="I169" s="155" t="s">
        <v>73</v>
      </c>
      <c r="J169" s="138">
        <v>45377</v>
      </c>
      <c r="K169" s="156"/>
      <c r="L169" s="10"/>
      <c r="M169" s="10"/>
      <c r="N169" s="10"/>
      <c r="O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s="14" customFormat="1" ht="33" customHeight="1" x14ac:dyDescent="0.25">
      <c r="A170" s="180" t="s">
        <v>159</v>
      </c>
      <c r="B170" s="387" t="s">
        <v>158</v>
      </c>
      <c r="C170" s="387"/>
      <c r="D170" s="387"/>
      <c r="E170" s="387"/>
      <c r="F170" s="387"/>
      <c r="G170" s="387"/>
      <c r="H170" s="47"/>
      <c r="I170" s="394" t="s">
        <v>89</v>
      </c>
      <c r="J170" s="395"/>
      <c r="K170" s="396"/>
      <c r="L170" s="10"/>
      <c r="M170" s="10"/>
      <c r="N170" s="10"/>
      <c r="O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s="45" customFormat="1" ht="30" customHeight="1" x14ac:dyDescent="0.25">
      <c r="A171" s="180" t="s">
        <v>159</v>
      </c>
      <c r="B171" s="387" t="s">
        <v>211</v>
      </c>
      <c r="C171" s="387"/>
      <c r="D171" s="387"/>
      <c r="E171" s="387"/>
      <c r="F171" s="387"/>
      <c r="G171" s="387"/>
      <c r="H171" s="47"/>
      <c r="I171" s="384" t="s">
        <v>74</v>
      </c>
      <c r="J171" s="385"/>
      <c r="K171" s="386"/>
      <c r="L171" s="10"/>
      <c r="M171" s="10"/>
      <c r="N171" s="10"/>
      <c r="O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s="14" customFormat="1" ht="24.95" customHeight="1" x14ac:dyDescent="0.25">
      <c r="A172" s="45"/>
      <c r="H172" s="47"/>
      <c r="I172" s="389" t="s">
        <v>88</v>
      </c>
      <c r="J172" s="389"/>
      <c r="K172" s="389"/>
      <c r="L172" s="10"/>
      <c r="M172" s="10"/>
      <c r="N172" s="10"/>
      <c r="O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s="14" customFormat="1" ht="28.5" customHeight="1" x14ac:dyDescent="0.25">
      <c r="A173" s="45"/>
      <c r="H173" s="47"/>
      <c r="I173" s="390"/>
      <c r="J173" s="390"/>
      <c r="K173" s="390"/>
      <c r="L173" s="10"/>
      <c r="M173" s="10"/>
      <c r="N173" s="10"/>
      <c r="O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s="14" customFormat="1" ht="30.75" customHeight="1" x14ac:dyDescent="0.25">
      <c r="A174" s="45"/>
      <c r="B174" s="116"/>
      <c r="C174" s="116"/>
      <c r="D174" s="116"/>
      <c r="F174" s="378" t="s">
        <v>90</v>
      </c>
      <c r="G174" s="379"/>
      <c r="H174" s="239" t="s">
        <v>91</v>
      </c>
      <c r="I174" s="239"/>
      <c r="J174" s="239"/>
      <c r="K174" s="239"/>
      <c r="L174" s="239"/>
      <c r="M174" s="10"/>
      <c r="N174" s="10"/>
      <c r="O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61.5" customHeight="1" x14ac:dyDescent="0.25">
      <c r="B175" s="380" t="s">
        <v>212</v>
      </c>
      <c r="C175" s="381"/>
      <c r="D175" s="381"/>
      <c r="E175" s="381"/>
      <c r="F175" s="382"/>
      <c r="G175" s="383"/>
      <c r="H175" s="377"/>
      <c r="I175" s="377"/>
      <c r="J175" s="377"/>
      <c r="K175" s="377"/>
      <c r="L175" s="377"/>
      <c r="M175" s="47"/>
      <c r="N175" s="47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69.75" customHeight="1" x14ac:dyDescent="0.25">
      <c r="B176" s="380" t="s">
        <v>69</v>
      </c>
      <c r="C176" s="381"/>
      <c r="D176" s="381"/>
      <c r="E176" s="381"/>
      <c r="F176" s="382"/>
      <c r="G176" s="383"/>
      <c r="H176" s="377"/>
      <c r="I176" s="377"/>
      <c r="J176" s="377"/>
      <c r="K176" s="377"/>
      <c r="L176" s="377"/>
      <c r="M176" s="47"/>
      <c r="N176" s="47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2:44" ht="37.5" customHeight="1" x14ac:dyDescent="0.25">
      <c r="G177" s="47"/>
      <c r="H177" s="47"/>
      <c r="I177" s="47"/>
      <c r="J177" s="47"/>
      <c r="K177" s="47"/>
      <c r="L177" s="47"/>
      <c r="M177" s="47"/>
      <c r="N177" s="47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2:44" ht="18.75" customHeight="1" x14ac:dyDescent="0.25">
      <c r="J178" s="4"/>
      <c r="K178" s="4"/>
      <c r="M178" s="51"/>
      <c r="N178" s="88"/>
    </row>
    <row r="179" spans="2:44" ht="39" customHeight="1" x14ac:dyDescent="0.25">
      <c r="M179" s="51"/>
      <c r="N179" s="88"/>
    </row>
    <row r="180" spans="2:44" ht="11.25" customHeight="1" x14ac:dyDescent="0.25">
      <c r="B180" s="101"/>
      <c r="C180" s="101"/>
      <c r="D180" s="101"/>
      <c r="E180" s="101"/>
      <c r="F180" s="101"/>
      <c r="G180" s="101"/>
      <c r="M180" s="51"/>
      <c r="N180" s="88"/>
    </row>
    <row r="181" spans="2:44" ht="24.95" customHeight="1" x14ac:dyDescent="0.25">
      <c r="I181" s="9"/>
      <c r="M181" s="51"/>
      <c r="N181" s="88"/>
    </row>
  </sheetData>
  <sheetProtection password="8385" sheet="1" objects="1" scenarios="1" selectLockedCells="1"/>
  <mergeCells count="259">
    <mergeCell ref="N122:O122"/>
    <mergeCell ref="N157:O157"/>
    <mergeCell ref="C46:G46"/>
    <mergeCell ref="C47:G47"/>
    <mergeCell ref="B21:F21"/>
    <mergeCell ref="H21:J21"/>
    <mergeCell ref="A20:I20"/>
    <mergeCell ref="N63:O63"/>
    <mergeCell ref="N31:O32"/>
    <mergeCell ref="N96:O96"/>
    <mergeCell ref="N29:O29"/>
    <mergeCell ref="N17:O20"/>
    <mergeCell ref="K90:K91"/>
    <mergeCell ref="E86:G86"/>
    <mergeCell ref="E87:H87"/>
    <mergeCell ref="E94:H94"/>
    <mergeCell ref="I86:J86"/>
    <mergeCell ref="A72:I72"/>
    <mergeCell ref="B93:D94"/>
    <mergeCell ref="I33:K33"/>
    <mergeCell ref="I42:K42"/>
    <mergeCell ref="C34:G34"/>
    <mergeCell ref="L21:L22"/>
    <mergeCell ref="B32:E32"/>
    <mergeCell ref="B170:G170"/>
    <mergeCell ref="D163:H163"/>
    <mergeCell ref="B162:C164"/>
    <mergeCell ref="K162:K164"/>
    <mergeCell ref="L162:L164"/>
    <mergeCell ref="E124:G124"/>
    <mergeCell ref="E125:G125"/>
    <mergeCell ref="K136:K139"/>
    <mergeCell ref="I136:J136"/>
    <mergeCell ref="D136:G136"/>
    <mergeCell ref="E126:G126"/>
    <mergeCell ref="B127:C130"/>
    <mergeCell ref="D127:I127"/>
    <mergeCell ref="D128:I128"/>
    <mergeCell ref="D130:I130"/>
    <mergeCell ref="D129:I129"/>
    <mergeCell ref="J137:J139"/>
    <mergeCell ref="B123:D126"/>
    <mergeCell ref="B143:C150"/>
    <mergeCell ref="A141:J141"/>
    <mergeCell ref="L158:L160"/>
    <mergeCell ref="D144:H144"/>
    <mergeCell ref="E76:G76"/>
    <mergeCell ref="B83:D84"/>
    <mergeCell ref="E84:H84"/>
    <mergeCell ref="I73:J73"/>
    <mergeCell ref="I76:J76"/>
    <mergeCell ref="D107:H107"/>
    <mergeCell ref="K101:K102"/>
    <mergeCell ref="D110:H110"/>
    <mergeCell ref="A161:J161"/>
    <mergeCell ref="K152:K155"/>
    <mergeCell ref="D159:H159"/>
    <mergeCell ref="K142:K150"/>
    <mergeCell ref="B142:H142"/>
    <mergeCell ref="D143:H143"/>
    <mergeCell ref="D145:H145"/>
    <mergeCell ref="D146:H146"/>
    <mergeCell ref="D147:H147"/>
    <mergeCell ref="D149:H149"/>
    <mergeCell ref="D150:H150"/>
    <mergeCell ref="K123:K130"/>
    <mergeCell ref="D119:G119"/>
    <mergeCell ref="A99:J99"/>
    <mergeCell ref="E102:H102"/>
    <mergeCell ref="D116:G116"/>
    <mergeCell ref="H175:L175"/>
    <mergeCell ref="H176:L176"/>
    <mergeCell ref="F174:G174"/>
    <mergeCell ref="B175:E175"/>
    <mergeCell ref="B176:E176"/>
    <mergeCell ref="F175:G175"/>
    <mergeCell ref="I171:K171"/>
    <mergeCell ref="B171:G171"/>
    <mergeCell ref="K86:K87"/>
    <mergeCell ref="B90:D91"/>
    <mergeCell ref="A122:K122"/>
    <mergeCell ref="A131:K131"/>
    <mergeCell ref="A135:K135"/>
    <mergeCell ref="F176:G176"/>
    <mergeCell ref="I172:K173"/>
    <mergeCell ref="B97:D98"/>
    <mergeCell ref="B116:C120"/>
    <mergeCell ref="I168:K168"/>
    <mergeCell ref="B159:C160"/>
    <mergeCell ref="I170:K170"/>
    <mergeCell ref="J166:K166"/>
    <mergeCell ref="A89:J89"/>
    <mergeCell ref="B101:D102"/>
    <mergeCell ref="A92:J92"/>
    <mergeCell ref="C44:G44"/>
    <mergeCell ref="B67:J67"/>
    <mergeCell ref="B63:J63"/>
    <mergeCell ref="C43:G43"/>
    <mergeCell ref="K34:K40"/>
    <mergeCell ref="B14:C14"/>
    <mergeCell ref="B16:C16"/>
    <mergeCell ref="B15:J15"/>
    <mergeCell ref="C52:G52"/>
    <mergeCell ref="B42:B49"/>
    <mergeCell ref="D25:H25"/>
    <mergeCell ref="C33:E33"/>
    <mergeCell ref="C55:I55"/>
    <mergeCell ref="B51:B55"/>
    <mergeCell ref="I51:J51"/>
    <mergeCell ref="B33:B40"/>
    <mergeCell ref="A30:I30"/>
    <mergeCell ref="K43:K49"/>
    <mergeCell ref="A26:I26"/>
    <mergeCell ref="K24:K25"/>
    <mergeCell ref="B50:G50"/>
    <mergeCell ref="D65:H65"/>
    <mergeCell ref="A23:J23"/>
    <mergeCell ref="D24:G24"/>
    <mergeCell ref="B2:L2"/>
    <mergeCell ref="B4:L4"/>
    <mergeCell ref="B6:L6"/>
    <mergeCell ref="B7:L7"/>
    <mergeCell ref="C8:J8"/>
    <mergeCell ref="A10:F10"/>
    <mergeCell ref="A19:F19"/>
    <mergeCell ref="B17:D17"/>
    <mergeCell ref="E17:F17"/>
    <mergeCell ref="B11:C11"/>
    <mergeCell ref="D11:J11"/>
    <mergeCell ref="B5:L5"/>
    <mergeCell ref="B12:C12"/>
    <mergeCell ref="D14:J14"/>
    <mergeCell ref="D13:J13"/>
    <mergeCell ref="D12:J12"/>
    <mergeCell ref="B13:C13"/>
    <mergeCell ref="J17:K20"/>
    <mergeCell ref="H17:I17"/>
    <mergeCell ref="D16:I16"/>
    <mergeCell ref="E18:F18"/>
    <mergeCell ref="H18:I18"/>
    <mergeCell ref="B24:C25"/>
    <mergeCell ref="D27:G27"/>
    <mergeCell ref="D28:H28"/>
    <mergeCell ref="B41:K41"/>
    <mergeCell ref="C35:G35"/>
    <mergeCell ref="C36:G36"/>
    <mergeCell ref="C37:G37"/>
    <mergeCell ref="C38:G38"/>
    <mergeCell ref="C39:G39"/>
    <mergeCell ref="C42:E42"/>
    <mergeCell ref="C40:I40"/>
    <mergeCell ref="B31:K31"/>
    <mergeCell ref="B22:I22"/>
    <mergeCell ref="Q5:Q8"/>
    <mergeCell ref="K79:K80"/>
    <mergeCell ref="K76:K77"/>
    <mergeCell ref="A75:I75"/>
    <mergeCell ref="K73:K74"/>
    <mergeCell ref="L27:L28"/>
    <mergeCell ref="C49:I49"/>
    <mergeCell ref="L24:L25"/>
    <mergeCell ref="K59:K61"/>
    <mergeCell ref="C48:G48"/>
    <mergeCell ref="D59:G59"/>
    <mergeCell ref="D64:G64"/>
    <mergeCell ref="D60:H60"/>
    <mergeCell ref="C45:G45"/>
    <mergeCell ref="C51:E51"/>
    <mergeCell ref="A57:I57"/>
    <mergeCell ref="B64:C65"/>
    <mergeCell ref="K21:K22"/>
    <mergeCell ref="B27:C28"/>
    <mergeCell ref="K27:K28"/>
    <mergeCell ref="K52:K55"/>
    <mergeCell ref="D69:H69"/>
    <mergeCell ref="B58:J58"/>
    <mergeCell ref="E77:H77"/>
    <mergeCell ref="B105:H105"/>
    <mergeCell ref="A103:J103"/>
    <mergeCell ref="A104:J104"/>
    <mergeCell ref="D109:H109"/>
    <mergeCell ref="B106:C112"/>
    <mergeCell ref="K105:K113"/>
    <mergeCell ref="C53:G53"/>
    <mergeCell ref="C54:G54"/>
    <mergeCell ref="I93:J93"/>
    <mergeCell ref="E97:G97"/>
    <mergeCell ref="B113:H113"/>
    <mergeCell ref="D106:H106"/>
    <mergeCell ref="K93:K94"/>
    <mergeCell ref="A95:J95"/>
    <mergeCell ref="A96:J96"/>
    <mergeCell ref="K83:K84"/>
    <mergeCell ref="E80:H80"/>
    <mergeCell ref="E79:G79"/>
    <mergeCell ref="I79:J79"/>
    <mergeCell ref="B76:D77"/>
    <mergeCell ref="H174:L174"/>
    <mergeCell ref="L152:L155"/>
    <mergeCell ref="H166:I166"/>
    <mergeCell ref="B158:H158"/>
    <mergeCell ref="B132:D133"/>
    <mergeCell ref="A134:J134"/>
    <mergeCell ref="E132:G132"/>
    <mergeCell ref="I132:J132"/>
    <mergeCell ref="E133:H133"/>
    <mergeCell ref="F164:J164"/>
    <mergeCell ref="D164:E164"/>
    <mergeCell ref="D139:G139"/>
    <mergeCell ref="D137:H137"/>
    <mergeCell ref="K132:K133"/>
    <mergeCell ref="B136:C139"/>
    <mergeCell ref="D148:H148"/>
    <mergeCell ref="D160:H160"/>
    <mergeCell ref="K158:K160"/>
    <mergeCell ref="A169:B169"/>
    <mergeCell ref="B152:G152"/>
    <mergeCell ref="D153:H153"/>
    <mergeCell ref="D154:H154"/>
    <mergeCell ref="D155:H155"/>
    <mergeCell ref="B153:C155"/>
    <mergeCell ref="K64:K66"/>
    <mergeCell ref="B61:I61"/>
    <mergeCell ref="B59:C60"/>
    <mergeCell ref="B66:I66"/>
    <mergeCell ref="B68:C69"/>
    <mergeCell ref="K68:K70"/>
    <mergeCell ref="B70:I70"/>
    <mergeCell ref="B73:D74"/>
    <mergeCell ref="D108:H108"/>
    <mergeCell ref="A85:J85"/>
    <mergeCell ref="A100:J100"/>
    <mergeCell ref="E73:G73"/>
    <mergeCell ref="E74:H74"/>
    <mergeCell ref="B86:D87"/>
    <mergeCell ref="E83:G83"/>
    <mergeCell ref="I83:J83"/>
    <mergeCell ref="I97:J97"/>
    <mergeCell ref="E91:H91"/>
    <mergeCell ref="E93:G93"/>
    <mergeCell ref="B79:D80"/>
    <mergeCell ref="D68:G68"/>
    <mergeCell ref="E90:G90"/>
    <mergeCell ref="I90:J90"/>
    <mergeCell ref="A82:J82"/>
    <mergeCell ref="D112:H112"/>
    <mergeCell ref="E98:H98"/>
    <mergeCell ref="I101:J101"/>
    <mergeCell ref="E101:G101"/>
    <mergeCell ref="I116:J116"/>
    <mergeCell ref="K116:K120"/>
    <mergeCell ref="D120:G120"/>
    <mergeCell ref="D118:F118"/>
    <mergeCell ref="D117:H117"/>
    <mergeCell ref="G118:H118"/>
    <mergeCell ref="A115:K115"/>
    <mergeCell ref="J119:J120"/>
    <mergeCell ref="K97:K98"/>
    <mergeCell ref="D111:H111"/>
  </mergeCells>
  <dataValidations count="12">
    <dataValidation type="date" allowBlank="1" showInputMessage="1" showErrorMessage="1" sqref="J169:K169">
      <formula1>45352</formula1>
      <formula2>45657</formula2>
    </dataValidation>
    <dataValidation type="list" allowBlank="1" showInputMessage="1" showErrorMessage="1" sqref="I153:I155 I159:I160 I143:I150 I163 J127:J130 J61 J66 J70 J55 J49 J22 J40 I106:I112">
      <formula1>$R$14:$T$14</formula1>
    </dataValidation>
    <dataValidation type="whole" allowBlank="1" showInputMessage="1" showErrorMessage="1" sqref="H139 H136 H116 H132 H119:H120 H124:H126 H27 H101 H86 H83 H79 H76 H73 H59 H53:H54 F42 F33 H44:H48 H35:H39 H90">
      <formula1>0</formula1>
      <formula2>1000</formula2>
    </dataValidation>
    <dataValidation type="whole" allowBlank="1" showInputMessage="1" showErrorMessage="1" sqref="I113">
      <formula1>0</formula1>
      <formula2>10</formula2>
    </dataValidation>
    <dataValidation type="whole" allowBlank="1" showInputMessage="1" showErrorMessage="1" sqref="H93">
      <formula1>0</formula1>
      <formula2>300</formula2>
    </dataValidation>
    <dataValidation type="whole" allowBlank="1" showInputMessage="1" showErrorMessage="1" sqref="H24 H97">
      <formula1>0</formula1>
      <formula2>3</formula2>
    </dataValidation>
    <dataValidation type="whole" allowBlank="1" showInputMessage="1" showErrorMessage="1" sqref="F51">
      <formula1>0</formula1>
      <formula2>2</formula2>
    </dataValidation>
    <dataValidation type="list" allowBlank="1" showInputMessage="1" showErrorMessage="1" sqref="D16">
      <formula1>$R$13:$V$13</formula1>
    </dataValidation>
    <dataValidation type="list" allowBlank="1" showInputMessage="1" showErrorMessage="1" prompt="Votre Faculté ?" sqref="C8">
      <formula1>$R$11:$Z$11</formula1>
    </dataValidation>
    <dataValidation type="list" allowBlank="1" showInputMessage="1" showErrorMessage="1" prompt="Votre grade ?" sqref="D12">
      <formula1>$R$12:$U$12</formula1>
    </dataValidation>
    <dataValidation type="date" showInputMessage="1" showErrorMessage="1" sqref="E17:F17 H17:I17">
      <formula1>30317</formula1>
      <formula2>45402</formula2>
    </dataValidation>
    <dataValidation type="whole" allowBlank="1" showInputMessage="1" showErrorMessage="1" sqref="H64 H68">
      <formula1>0</formula1>
      <formula2>4</formula2>
    </dataValidation>
  </dataValidations>
  <printOptions horizontalCentered="1"/>
  <pageMargins left="0.19685039370078741" right="0.19685039370078741" top="0.27559055118110237" bottom="0.19685039370078741" header="0" footer="0.31496062992125984"/>
  <pageSetup paperSize="9" scale="81" orientation="landscape" verticalDpi="1200" r:id="rId1"/>
  <headerFooter>
    <oddFooter>&amp;L&amp;10      Programme de mobilité à l'étranger (Année : 2024)&amp;C&amp;10Université A. Mira - Bejaia&amp;RPage &amp;P de &amp;N</oddFooter>
  </headerFooter>
  <rowBreaks count="5" manualBreakCount="5">
    <brk id="29" max="16383" man="1"/>
    <brk id="62" max="16383" man="1"/>
    <brk id="95" max="16383" man="1"/>
    <brk id="121" max="16383" man="1"/>
    <brk id="1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SSHN2024</vt:lpstr>
      <vt:lpstr>SSHN2024!Zone_d_impression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AIT-AMOKHTAR</dc:creator>
  <cp:lastModifiedBy>LENOVO  PC</cp:lastModifiedBy>
  <cp:lastPrinted>2024-03-26T14:26:34Z</cp:lastPrinted>
  <dcterms:created xsi:type="dcterms:W3CDTF">2023-02-14T18:32:18Z</dcterms:created>
  <dcterms:modified xsi:type="dcterms:W3CDTF">2024-03-27T08:27:10Z</dcterms:modified>
</cp:coreProperties>
</file>