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7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<sst xmlns="http://schemas.openxmlformats.org/spreadsheetml/2006/main" count="726" uniqueCount="307">
  <si>
    <t>الجمهورية الجزائرية الديمقراطية الشعبية</t>
  </si>
  <si>
    <t>وزارة التعليم العالي و البحث العلمي</t>
  </si>
  <si>
    <t>جامعة عبد الرحمان ميرة- بجاية</t>
  </si>
  <si>
    <t>Université de Bejaia</t>
  </si>
  <si>
    <r>
      <t xml:space="preserve">Faculté </t>
    </r>
    <r>
      <rPr>
        <sz val="11"/>
        <color indexed="8"/>
        <rFont val="Times New Roman"/>
        <family val="1"/>
      </rPr>
      <t>: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theme="1"/>
        <rFont val="Calibri"/>
        <family val="2"/>
      </rPr>
      <t>Sciences de la Nature et de la Vie</t>
    </r>
  </si>
  <si>
    <r>
      <t xml:space="preserve">Département </t>
    </r>
    <r>
      <rPr>
        <sz val="11"/>
        <color theme="1"/>
        <rFont val="Calibri"/>
        <family val="2"/>
      </rPr>
      <t xml:space="preserve">: Sciences Biologiques de l'Environnement                                                                                                                              </t>
    </r>
  </si>
  <si>
    <t xml:space="preserve">                                                                                                                       Situation Nominative des Dossiers de Candidature au Concours du Doctorat LMD</t>
  </si>
  <si>
    <t>N°</t>
  </si>
  <si>
    <t>Nom</t>
  </si>
  <si>
    <t>Prénom</t>
  </si>
  <si>
    <t>Spécialité</t>
  </si>
  <si>
    <t xml:space="preserve">Université d'obtention </t>
  </si>
  <si>
    <t xml:space="preserve">Année d'obtention </t>
  </si>
  <si>
    <t>S1</t>
  </si>
  <si>
    <t>S2</t>
  </si>
  <si>
    <t>S3</t>
  </si>
  <si>
    <t>S4</t>
  </si>
  <si>
    <t>(m1+m2)/2</t>
  </si>
  <si>
    <t>C UNIV</t>
  </si>
  <si>
    <t>α</t>
  </si>
  <si>
    <t>β</t>
  </si>
  <si>
    <t>du Diplôme de Master</t>
  </si>
  <si>
    <t>SAKRI</t>
  </si>
  <si>
    <t>Biol Cell Deve Plantes</t>
  </si>
  <si>
    <t>U, Batna</t>
  </si>
  <si>
    <t>oui</t>
  </si>
  <si>
    <t>A</t>
  </si>
  <si>
    <t>U, Sétif</t>
  </si>
  <si>
    <t>SNE</t>
  </si>
  <si>
    <t>U, de Béjaia</t>
  </si>
  <si>
    <t>BELFETHI</t>
  </si>
  <si>
    <t>Leila</t>
  </si>
  <si>
    <t>Biol Appl Envi</t>
  </si>
  <si>
    <t>C U Mila</t>
  </si>
  <si>
    <t>RBA</t>
  </si>
  <si>
    <t>U Jijel</t>
  </si>
  <si>
    <t>Gest Prot Envir</t>
  </si>
  <si>
    <t>DEBBOU</t>
  </si>
  <si>
    <t>ESA</t>
  </si>
  <si>
    <t>MEDJDOUB</t>
  </si>
  <si>
    <t>Hassiba</t>
  </si>
  <si>
    <t>KEMACHA</t>
  </si>
  <si>
    <t>Sonia</t>
  </si>
  <si>
    <t>ESP</t>
  </si>
  <si>
    <t>OUALI</t>
  </si>
  <si>
    <t>Hayet</t>
  </si>
  <si>
    <t>Génét, Améli  Plantes</t>
  </si>
  <si>
    <t>U, Tizi Ouzou</t>
  </si>
  <si>
    <t>TOURECHE</t>
  </si>
  <si>
    <t>Rima</t>
  </si>
  <si>
    <t>Phytoph  Gest Agrosy</t>
  </si>
  <si>
    <t>U Tebessa</t>
  </si>
  <si>
    <t>AMARA</t>
  </si>
  <si>
    <t>Tahar</t>
  </si>
  <si>
    <t>Santé et Environn,</t>
  </si>
  <si>
    <t>U, Tebessa</t>
  </si>
  <si>
    <t>B</t>
  </si>
  <si>
    <t>Ahlem</t>
  </si>
  <si>
    <t>Salah</t>
  </si>
  <si>
    <t>BOUABDALLAH</t>
  </si>
  <si>
    <t>Mohamed Akram</t>
  </si>
  <si>
    <t>Ecolo et Environn</t>
  </si>
  <si>
    <t>NACER</t>
  </si>
  <si>
    <t>Lydia</t>
  </si>
  <si>
    <t>BOUHALA</t>
  </si>
  <si>
    <t>Samia</t>
  </si>
  <si>
    <t>ZARROUG</t>
  </si>
  <si>
    <t>Baya</t>
  </si>
  <si>
    <t>Sarra</t>
  </si>
  <si>
    <t>MOUMENE</t>
  </si>
  <si>
    <t>Maya</t>
  </si>
  <si>
    <t>LALOUNA</t>
  </si>
  <si>
    <t>Mahyiddine</t>
  </si>
  <si>
    <t>BENCHEIKH</t>
  </si>
  <si>
    <t>Lamia</t>
  </si>
  <si>
    <t>CHOUARFIA</t>
  </si>
  <si>
    <t>Malika</t>
  </si>
  <si>
    <t>U, Khenchela</t>
  </si>
  <si>
    <t>Imane</t>
  </si>
  <si>
    <t>MELAB</t>
  </si>
  <si>
    <t>Naoual</t>
  </si>
  <si>
    <t>MAKHLOUF</t>
  </si>
  <si>
    <t>Rahma</t>
  </si>
  <si>
    <t>Ph, Biot, Rep</t>
  </si>
  <si>
    <t>USTHB</t>
  </si>
  <si>
    <t>BAZIZ</t>
  </si>
  <si>
    <t>Yasmina</t>
  </si>
  <si>
    <t>CHABBI</t>
  </si>
  <si>
    <t>Ourida</t>
  </si>
  <si>
    <t>AISSAT</t>
  </si>
  <si>
    <t>Assia</t>
  </si>
  <si>
    <t>ALI HUSSEIN</t>
  </si>
  <si>
    <t>Alaa</t>
  </si>
  <si>
    <t>KHALED</t>
  </si>
  <si>
    <t>AOURTILANE</t>
  </si>
  <si>
    <t>Lynda</t>
  </si>
  <si>
    <t>BOUCHIBA</t>
  </si>
  <si>
    <t>Sihem</t>
  </si>
  <si>
    <t>C</t>
  </si>
  <si>
    <t>MEHENNA</t>
  </si>
  <si>
    <t>Aini</t>
  </si>
  <si>
    <t>AZIRI</t>
  </si>
  <si>
    <t>Soraya</t>
  </si>
  <si>
    <t>GASMI</t>
  </si>
  <si>
    <t>Bilal</t>
  </si>
  <si>
    <t>TVE</t>
  </si>
  <si>
    <t>MOUSSAOUI</t>
  </si>
  <si>
    <t>Hadna</t>
  </si>
  <si>
    <t>Conserv Biodi Dév Dur</t>
  </si>
  <si>
    <t>D</t>
  </si>
  <si>
    <t>NASRI</t>
  </si>
  <si>
    <t>Safia</t>
  </si>
  <si>
    <t>HIDRI</t>
  </si>
  <si>
    <t>Nesrine</t>
  </si>
  <si>
    <t>GABIS</t>
  </si>
  <si>
    <t>Hamida</t>
  </si>
  <si>
    <t>HEDHOUD</t>
  </si>
  <si>
    <t>Raouf</t>
  </si>
  <si>
    <t>DJEDDI</t>
  </si>
  <si>
    <t>Khalissa</t>
  </si>
  <si>
    <t>Souad</t>
  </si>
  <si>
    <t>Toxicol l'Environn</t>
  </si>
  <si>
    <t>Mohamed</t>
  </si>
  <si>
    <t>CHAABNA</t>
  </si>
  <si>
    <t>CHERFI</t>
  </si>
  <si>
    <t>BEHILIL</t>
  </si>
  <si>
    <t>Ouahiba</t>
  </si>
  <si>
    <t>U, Biskra</t>
  </si>
  <si>
    <t>HELLOU</t>
  </si>
  <si>
    <t>Sabrina</t>
  </si>
  <si>
    <t>E</t>
  </si>
  <si>
    <t>REZKI</t>
  </si>
  <si>
    <t>Kamelia</t>
  </si>
  <si>
    <r>
      <rPr>
        <b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=α*(m1+m2)/2</t>
    </r>
  </si>
  <si>
    <r>
      <rPr>
        <b/>
        <sz val="11"/>
        <color indexed="8"/>
        <rFont val="Times New Roman"/>
        <family val="1"/>
      </rPr>
      <t>B</t>
    </r>
    <r>
      <rPr>
        <sz val="11"/>
        <color indexed="8"/>
        <rFont val="Times New Roman"/>
        <family val="1"/>
      </rPr>
      <t>=β*</t>
    </r>
    <r>
      <rPr>
        <b/>
        <sz val="11"/>
        <color indexed="8"/>
        <rFont val="Times New Roman"/>
        <family val="1"/>
      </rPr>
      <t>A</t>
    </r>
  </si>
  <si>
    <t>la formation doctorale</t>
  </si>
  <si>
    <t xml:space="preserve">spécialité de master avec </t>
  </si>
  <si>
    <t xml:space="preserve">du Diplôme de </t>
  </si>
  <si>
    <t>Master</t>
  </si>
  <si>
    <t xml:space="preserve">Adéquation de la    </t>
  </si>
  <si>
    <r>
      <t xml:space="preserve">                         </t>
    </r>
    <r>
      <rPr>
        <b/>
        <u val="single"/>
        <sz val="11"/>
        <color indexed="8"/>
        <rFont val="Times New Roman"/>
        <family val="1"/>
      </rPr>
      <t xml:space="preserve"> Ministère de l'Enseignement Superieure et de la Recherche Scientifique</t>
    </r>
  </si>
  <si>
    <r>
      <t xml:space="preserve">        </t>
    </r>
    <r>
      <rPr>
        <b/>
        <u val="single"/>
        <sz val="11"/>
        <color indexed="8"/>
        <rFont val="Times New Roman"/>
        <family val="1"/>
      </rPr>
      <t>Republique Algérienne Démocratique et Populaire</t>
    </r>
  </si>
  <si>
    <r>
      <t>Responsable de Formation</t>
    </r>
    <r>
      <rPr>
        <sz val="11"/>
        <color theme="1"/>
        <rFont val="Calibri"/>
        <family val="2"/>
      </rPr>
      <t xml:space="preserve"> : Pr. ZAIDI Farid</t>
    </r>
  </si>
  <si>
    <t>Date du concours : 17/ 10/ 2015</t>
  </si>
  <si>
    <r>
      <t>Intitulé de la Formation</t>
    </r>
    <r>
      <rPr>
        <sz val="11"/>
        <color theme="1"/>
        <rFont val="Calibri"/>
        <family val="2"/>
      </rPr>
      <t xml:space="preserve"> :Sciences Biologiques      Option :  Biodiversité Santé Environnement                                                                       </t>
    </r>
    <r>
      <rPr>
        <b/>
        <sz val="11"/>
        <color indexed="8"/>
        <rFont val="Calibri"/>
        <family val="2"/>
      </rPr>
      <t xml:space="preserve"> Année :</t>
    </r>
    <r>
      <rPr>
        <sz val="11"/>
        <color theme="1"/>
        <rFont val="Calibri"/>
        <family val="2"/>
      </rPr>
      <t xml:space="preserve"> 2015 - 2016</t>
    </r>
  </si>
  <si>
    <t>OUAGNOUNI</t>
  </si>
  <si>
    <t>Nadia</t>
  </si>
  <si>
    <t>BOUDRAA</t>
  </si>
  <si>
    <t>Faiza</t>
  </si>
  <si>
    <t>LAOUAREM</t>
  </si>
  <si>
    <t>LAHDIR</t>
  </si>
  <si>
    <t>Ouafa</t>
  </si>
  <si>
    <t>MERZOUGUI</t>
  </si>
  <si>
    <t>Abdelkader</t>
  </si>
  <si>
    <t>KEBBI</t>
  </si>
  <si>
    <t>Rosa</t>
  </si>
  <si>
    <t>MEGROUD</t>
  </si>
  <si>
    <t>Sara</t>
  </si>
  <si>
    <t>Kamir</t>
  </si>
  <si>
    <t>FERRAGUIG</t>
  </si>
  <si>
    <t>Nouredine</t>
  </si>
  <si>
    <t>BOUZAMOUCHE</t>
  </si>
  <si>
    <t>HEDJAM</t>
  </si>
  <si>
    <t>Brahim</t>
  </si>
  <si>
    <t>ZOUAIMIA</t>
  </si>
  <si>
    <t>Abdelheq</t>
  </si>
  <si>
    <t>BOUGHANI</t>
  </si>
  <si>
    <t>Souhila</t>
  </si>
  <si>
    <t>HIHAT</t>
  </si>
  <si>
    <t>Sarah</t>
  </si>
  <si>
    <t>GUENNOUNI</t>
  </si>
  <si>
    <t xml:space="preserve">BOUZIDI </t>
  </si>
  <si>
    <t>Oulfa</t>
  </si>
  <si>
    <t>OUBRAHAM</t>
  </si>
  <si>
    <t>Sylia</t>
  </si>
  <si>
    <t>IKHEDJI</t>
  </si>
  <si>
    <t>DJAFFALI</t>
  </si>
  <si>
    <t>Mohcen</t>
  </si>
  <si>
    <t>BOUHBILA</t>
  </si>
  <si>
    <t>AISSOU</t>
  </si>
  <si>
    <t>Yasmine</t>
  </si>
  <si>
    <t>BENBOURICHE</t>
  </si>
  <si>
    <t>BENABDELHAK</t>
  </si>
  <si>
    <t>Amira Chahrazad</t>
  </si>
  <si>
    <t>SAADI</t>
  </si>
  <si>
    <t>Nabil</t>
  </si>
  <si>
    <t>ARAB</t>
  </si>
  <si>
    <t>Salim</t>
  </si>
  <si>
    <t>BARIK</t>
  </si>
  <si>
    <t>Hiba Sara</t>
  </si>
  <si>
    <t>KHERROUR</t>
  </si>
  <si>
    <t>Rania</t>
  </si>
  <si>
    <t>BOUCHEMA</t>
  </si>
  <si>
    <t>BENNAIDJA</t>
  </si>
  <si>
    <t>farida</t>
  </si>
  <si>
    <t>BOUKRAA</t>
  </si>
  <si>
    <t>Fairouz</t>
  </si>
  <si>
    <t>LAHMAR</t>
  </si>
  <si>
    <t>Amira</t>
  </si>
  <si>
    <t>ZOGHLAMI</t>
  </si>
  <si>
    <t>Loubna</t>
  </si>
  <si>
    <t>ZOUBIDA</t>
  </si>
  <si>
    <t xml:space="preserve">ZERBITA </t>
  </si>
  <si>
    <t>Oussama Djallel Eddine</t>
  </si>
  <si>
    <t>HADDADI</t>
  </si>
  <si>
    <t>SOUDANI</t>
  </si>
  <si>
    <t>Asma</t>
  </si>
  <si>
    <t>BALI</t>
  </si>
  <si>
    <t>Amirouche</t>
  </si>
  <si>
    <t>KEDJOUTI</t>
  </si>
  <si>
    <t>Imene</t>
  </si>
  <si>
    <t>MOUSSAN</t>
  </si>
  <si>
    <t>Mounia</t>
  </si>
  <si>
    <t>ATTAR</t>
  </si>
  <si>
    <t>Wadia</t>
  </si>
  <si>
    <t>BENSAID</t>
  </si>
  <si>
    <t>Djamel</t>
  </si>
  <si>
    <t>SAIDI</t>
  </si>
  <si>
    <t>Namir</t>
  </si>
  <si>
    <t>TEMAGOULT</t>
  </si>
  <si>
    <t>Lakhdar</t>
  </si>
  <si>
    <t>Taki-Eddine</t>
  </si>
  <si>
    <t>BOUGHALIM</t>
  </si>
  <si>
    <t>Mohammed</t>
  </si>
  <si>
    <t>KHELAFI</t>
  </si>
  <si>
    <t>Fahima</t>
  </si>
  <si>
    <t>LEBOUAZDA</t>
  </si>
  <si>
    <t>BEN SIDI AHMED</t>
  </si>
  <si>
    <t>FERKHI</t>
  </si>
  <si>
    <t>Imad</t>
  </si>
  <si>
    <t>TENKHI</t>
  </si>
  <si>
    <t>Saida</t>
  </si>
  <si>
    <t>MAZI</t>
  </si>
  <si>
    <t>Amazigh</t>
  </si>
  <si>
    <t>BENALI</t>
  </si>
  <si>
    <t>Lylia</t>
  </si>
  <si>
    <t>CHENOUF</t>
  </si>
  <si>
    <t>YAICHE</t>
  </si>
  <si>
    <t>MEGHZILI</t>
  </si>
  <si>
    <t>Hizia</t>
  </si>
  <si>
    <t>BERBACHE</t>
  </si>
  <si>
    <t>Mohand Akli</t>
  </si>
  <si>
    <t>U Boumerdes</t>
  </si>
  <si>
    <t>U Guelma</t>
  </si>
  <si>
    <t>U de Sétif</t>
  </si>
  <si>
    <t>U Tizi Ouzou</t>
  </si>
  <si>
    <t>ENSA Alger</t>
  </si>
  <si>
    <t>U B B A</t>
  </si>
  <si>
    <t>U Mascara</t>
  </si>
  <si>
    <t>U Khenchela</t>
  </si>
  <si>
    <t>U Sétif</t>
  </si>
  <si>
    <t>U Biskra</t>
  </si>
  <si>
    <t>U Constantine</t>
  </si>
  <si>
    <t>U Tiaret</t>
  </si>
  <si>
    <t>U El Tarf</t>
  </si>
  <si>
    <t>U Chlef</t>
  </si>
  <si>
    <t>U Msila</t>
  </si>
  <si>
    <t>U, Caen(France)</t>
  </si>
  <si>
    <t>CU Mila</t>
  </si>
  <si>
    <r>
      <t xml:space="preserve">Lieu du Concours :  </t>
    </r>
    <r>
      <rPr>
        <sz val="11"/>
        <color theme="1"/>
        <rFont val="Calibri"/>
        <family val="2"/>
      </rPr>
      <t xml:space="preserve">Amphis :    et   , Campus Targa Ouzemour  </t>
    </r>
  </si>
  <si>
    <t>Classement</t>
  </si>
  <si>
    <t>Remarque</t>
  </si>
  <si>
    <t>Soudous</t>
  </si>
  <si>
    <t>Dossier retenu</t>
  </si>
  <si>
    <t>Muyen lutt Biorégulateur</t>
  </si>
  <si>
    <t>Biod Ecol  Zon humi</t>
  </si>
  <si>
    <t>Gest  Ecos Protég</t>
  </si>
  <si>
    <t>Génét Amél  Plan</t>
  </si>
  <si>
    <t>DERBAK</t>
  </si>
  <si>
    <t>Hanane</t>
  </si>
  <si>
    <t>Ress Gén  Amél  Pro Vé</t>
  </si>
  <si>
    <t>Gest Sys Ecol Protég</t>
  </si>
  <si>
    <t>Biotec  Protec végé</t>
  </si>
  <si>
    <t>Amélio des plantes</t>
  </si>
  <si>
    <t>Ecologie et Environ</t>
  </si>
  <si>
    <t>Biol valori des plantes</t>
  </si>
  <si>
    <t>Biod et Phys végétale</t>
  </si>
  <si>
    <t>Biolo  génom végét</t>
  </si>
  <si>
    <t>Amélioration des Plantes</t>
  </si>
  <si>
    <t>Biodi Physi Végét</t>
  </si>
  <si>
    <t xml:space="preserve">Ecoto Gest eau et Envi  </t>
  </si>
  <si>
    <t>Sol eau et  Environ</t>
  </si>
  <si>
    <t>Eau et Bioclimatologie</t>
  </si>
  <si>
    <t>Santé et Environ</t>
  </si>
  <si>
    <t>Physi PhysiopaTech</t>
  </si>
  <si>
    <t>YAHIAOUI</t>
  </si>
  <si>
    <t>Aicha</t>
  </si>
  <si>
    <t>Biofoncti Sols Envir</t>
  </si>
  <si>
    <t>U Batna</t>
  </si>
  <si>
    <t>Gest Du  Env Prot Ecosy</t>
  </si>
  <si>
    <t>Gestion de l'Environ</t>
  </si>
  <si>
    <t>Biol  Physi de reprod</t>
  </si>
  <si>
    <t>U Sidi Bel Abes</t>
  </si>
  <si>
    <t>Ecoprod, Biovalori</t>
  </si>
  <si>
    <t>MERAIM</t>
  </si>
  <si>
    <t>Biodiv Develop Durabl</t>
  </si>
  <si>
    <t>U de Blida</t>
  </si>
  <si>
    <t xml:space="preserve">Biodi Physi Végé </t>
  </si>
  <si>
    <t>Biolo Appli et Envir</t>
  </si>
  <si>
    <t>BELLAL</t>
  </si>
  <si>
    <t>U, Clerm Fd II (France)</t>
  </si>
  <si>
    <t>Total des Dossiers Admis au concours  : 98</t>
  </si>
  <si>
    <t xml:space="preserve">Signature du responsable de formation        Signature du Chef de Département       Signature du Vice Doyen de la Faculté       Signature du Doyen de la Faculté  </t>
  </si>
  <si>
    <t>Nassim</t>
  </si>
  <si>
    <t>Non retenu</t>
  </si>
  <si>
    <t>AMIRI      *</t>
  </si>
  <si>
    <t xml:space="preserve">Total des Dossiers reçus : 99                                                                                        *  =  Dossier incomplet, il manque les relevés de notes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</si>
</sst>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u val="single"/>
      <sz val="12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39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80">
    <xf numFmtId="0" fontId="0" fillId="0" borderId="0" xfId="0" applyFont="1" applyAlignment="1">
      <alignment/>
    </xf>
    <xf numFmtId="0" fontId="5" fillId="33" borderId="10" xfId="50" applyFont="1" applyFill="1" applyBorder="1">
      <alignment/>
      <protection/>
    </xf>
    <xf numFmtId="2" fontId="5" fillId="33" borderId="10" xfId="50" applyNumberFormat="1" applyFont="1" applyFill="1" applyBorder="1" applyAlignment="1">
      <alignment horizontal="center"/>
      <protection/>
    </xf>
    <xf numFmtId="0" fontId="5" fillId="33" borderId="10" xfId="50" applyFont="1" applyFill="1" applyBorder="1" applyAlignment="1">
      <alignment horizontal="center"/>
      <protection/>
    </xf>
    <xf numFmtId="0" fontId="5" fillId="33" borderId="11" xfId="50" applyFont="1" applyFill="1" applyBorder="1">
      <alignment/>
      <protection/>
    </xf>
    <xf numFmtId="164" fontId="5" fillId="33" borderId="10" xfId="50" applyNumberFormat="1" applyFont="1" applyFill="1" applyBorder="1" applyAlignment="1">
      <alignment horizontal="center"/>
      <protection/>
    </xf>
    <xf numFmtId="0" fontId="49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 readingOrder="2"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 readingOrder="2"/>
    </xf>
    <xf numFmtId="0" fontId="51" fillId="0" borderId="0" xfId="0" applyFont="1" applyAlignment="1">
      <alignment horizontal="left" readingOrder="1"/>
    </xf>
    <xf numFmtId="0" fontId="53" fillId="0" borderId="0" xfId="0" applyFont="1" applyAlignment="1">
      <alignment horizontal="center" readingOrder="1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 readingOrder="2"/>
    </xf>
    <xf numFmtId="0" fontId="0" fillId="0" borderId="0" xfId="0" applyAlignment="1">
      <alignment/>
    </xf>
    <xf numFmtId="0" fontId="49" fillId="0" borderId="0" xfId="50" applyFont="1">
      <alignment/>
      <protection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0" borderId="11" xfId="50" applyFont="1" applyBorder="1" applyAlignment="1">
      <alignment horizontal="left"/>
      <protection/>
    </xf>
    <xf numFmtId="0" fontId="58" fillId="0" borderId="12" xfId="50" applyFont="1" applyBorder="1" applyAlignment="1">
      <alignment horizontal="left"/>
      <protection/>
    </xf>
    <xf numFmtId="0" fontId="58" fillId="0" borderId="13" xfId="50" applyFont="1" applyBorder="1" applyAlignment="1">
      <alignment horizontal="left"/>
      <protection/>
    </xf>
    <xf numFmtId="0" fontId="15" fillId="33" borderId="10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5" fillId="33" borderId="10" xfId="0" applyFont="1" applyFill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2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2" fontId="15" fillId="0" borderId="10" xfId="0" applyNumberFormat="1" applyFont="1" applyFill="1" applyBorder="1" applyAlignment="1">
      <alignment horizontal="center"/>
    </xf>
    <xf numFmtId="164" fontId="15" fillId="0" borderId="10" xfId="0" applyNumberFormat="1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2" fontId="15" fillId="33" borderId="10" xfId="0" applyNumberFormat="1" applyFont="1" applyFill="1" applyBorder="1" applyAlignment="1">
      <alignment horizontal="center"/>
    </xf>
    <xf numFmtId="164" fontId="15" fillId="0" borderId="11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4" fontId="15" fillId="33" borderId="10" xfId="0" applyNumberFormat="1" applyFont="1" applyFill="1" applyBorder="1" applyAlignment="1">
      <alignment horizontal="center"/>
    </xf>
    <xf numFmtId="164" fontId="15" fillId="0" borderId="11" xfId="0" applyNumberFormat="1" applyFont="1" applyFill="1" applyBorder="1" applyAlignment="1">
      <alignment horizontal="center"/>
    </xf>
    <xf numFmtId="164" fontId="15" fillId="0" borderId="10" xfId="0" applyNumberFormat="1" applyFont="1" applyFill="1" applyBorder="1" applyAlignment="1">
      <alignment horizontal="center"/>
    </xf>
    <xf numFmtId="0" fontId="49" fillId="0" borderId="14" xfId="50" applyFont="1" applyBorder="1">
      <alignment/>
      <protection/>
    </xf>
    <xf numFmtId="0" fontId="58" fillId="0" borderId="15" xfId="50" applyFont="1" applyBorder="1">
      <alignment/>
      <protection/>
    </xf>
    <xf numFmtId="0" fontId="58" fillId="0" borderId="15" xfId="50" applyFont="1" applyBorder="1" applyAlignment="1">
      <alignment horizontal="left"/>
      <protection/>
    </xf>
    <xf numFmtId="0" fontId="49" fillId="0" borderId="11" xfId="50" applyFont="1" applyBorder="1" applyAlignment="1">
      <alignment horizontal="center"/>
      <protection/>
    </xf>
    <xf numFmtId="0" fontId="5" fillId="0" borderId="11" xfId="50" applyFont="1" applyBorder="1" applyAlignment="1">
      <alignment horizontal="center"/>
      <protection/>
    </xf>
    <xf numFmtId="0" fontId="56" fillId="0" borderId="11" xfId="50" applyFont="1" applyBorder="1" applyAlignment="1">
      <alignment horizontal="center"/>
      <protection/>
    </xf>
    <xf numFmtId="0" fontId="58" fillId="0" borderId="16" xfId="50" applyFont="1" applyBorder="1">
      <alignment/>
      <protection/>
    </xf>
    <xf numFmtId="0" fontId="58" fillId="0" borderId="0" xfId="50" applyFont="1" applyBorder="1" applyAlignment="1">
      <alignment horizontal="left"/>
      <protection/>
    </xf>
    <xf numFmtId="0" fontId="49" fillId="0" borderId="11" xfId="50" applyFont="1" applyBorder="1">
      <alignment/>
      <protection/>
    </xf>
    <xf numFmtId="0" fontId="49" fillId="0" borderId="13" xfId="50" applyFont="1" applyBorder="1">
      <alignment/>
      <protection/>
    </xf>
    <xf numFmtId="0" fontId="15" fillId="0" borderId="10" xfId="0" applyFont="1" applyBorder="1" applyAlignment="1">
      <alignment horizontal="right"/>
    </xf>
    <xf numFmtId="0" fontId="15" fillId="0" borderId="11" xfId="0" applyFont="1" applyFill="1" applyBorder="1" applyAlignment="1">
      <alignment horizontal="center"/>
    </xf>
    <xf numFmtId="164" fontId="15" fillId="0" borderId="13" xfId="0" applyNumberFormat="1" applyFont="1" applyFill="1" applyBorder="1" applyAlignment="1">
      <alignment horizontal="center"/>
    </xf>
    <xf numFmtId="0" fontId="5" fillId="33" borderId="11" xfId="50" applyFont="1" applyFill="1" applyBorder="1" applyAlignment="1">
      <alignment horizontal="center"/>
      <protection/>
    </xf>
    <xf numFmtId="2" fontId="5" fillId="33" borderId="10" xfId="0" applyNumberFormat="1" applyFont="1" applyFill="1" applyBorder="1" applyAlignment="1">
      <alignment horizontal="center"/>
    </xf>
    <xf numFmtId="164" fontId="5" fillId="33" borderId="13" xfId="50" applyNumberFormat="1" applyFont="1" applyFill="1" applyBorder="1" applyAlignment="1">
      <alignment horizontal="center"/>
      <protection/>
    </xf>
    <xf numFmtId="0" fontId="15" fillId="0" borderId="10" xfId="0" applyNumberFormat="1" applyFont="1" applyBorder="1" applyAlignment="1">
      <alignment horizontal="center"/>
    </xf>
    <xf numFmtId="0" fontId="59" fillId="0" borderId="0" xfId="0" applyFont="1" applyAlignment="1">
      <alignment horizontal="left" readingOrder="1"/>
    </xf>
    <xf numFmtId="0" fontId="59" fillId="0" borderId="0" xfId="0" applyFont="1" applyAlignment="1">
      <alignment/>
    </xf>
    <xf numFmtId="0" fontId="49" fillId="0" borderId="11" xfId="50" applyFont="1" applyBorder="1" applyAlignment="1">
      <alignment horizontal="center"/>
      <protection/>
    </xf>
    <xf numFmtId="0" fontId="49" fillId="0" borderId="13" xfId="50" applyFont="1" applyBorder="1" applyAlignment="1">
      <alignment horizontal="center"/>
      <protection/>
    </xf>
    <xf numFmtId="0" fontId="49" fillId="0" borderId="12" xfId="50" applyFont="1" applyBorder="1" applyAlignment="1">
      <alignment horizontal="center"/>
      <protection/>
    </xf>
    <xf numFmtId="0" fontId="49" fillId="33" borderId="11" xfId="50" applyFont="1" applyFill="1" applyBorder="1" applyAlignment="1">
      <alignment horizontal="center"/>
      <protection/>
    </xf>
    <xf numFmtId="0" fontId="49" fillId="33" borderId="13" xfId="50" applyFont="1" applyFill="1" applyBorder="1" applyAlignment="1">
      <alignment horizontal="center"/>
      <protection/>
    </xf>
    <xf numFmtId="0" fontId="49" fillId="33" borderId="12" xfId="50" applyFont="1" applyFill="1" applyBorder="1" applyAlignment="1">
      <alignment horizontal="center"/>
      <protection/>
    </xf>
    <xf numFmtId="0" fontId="58" fillId="0" borderId="11" xfId="50" applyFont="1" applyBorder="1" applyAlignment="1">
      <alignment horizontal="center"/>
      <protection/>
    </xf>
    <xf numFmtId="0" fontId="58" fillId="0" borderId="13" xfId="50" applyFont="1" applyBorder="1" applyAlignment="1">
      <alignment horizontal="center"/>
      <protection/>
    </xf>
    <xf numFmtId="0" fontId="58" fillId="0" borderId="12" xfId="50" applyFont="1" applyBorder="1" applyAlignment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Style 1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685800</xdr:colOff>
      <xdr:row>3</xdr:row>
      <xdr:rowOff>95250</xdr:rowOff>
    </xdr:to>
    <xdr:pic>
      <xdr:nvPicPr>
        <xdr:cNvPr id="1" name="Image 2" descr="Sans tit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0"/>
          <a:ext cx="1676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zoomScalePageLayoutView="0" workbookViewId="0" topLeftCell="A25">
      <selection activeCell="E7" sqref="E7"/>
    </sheetView>
  </sheetViews>
  <sheetFormatPr defaultColWidth="11.421875" defaultRowHeight="15"/>
  <cols>
    <col min="1" max="1" width="4.140625" style="0" customWidth="1"/>
    <col min="2" max="2" width="14.8515625" style="0" customWidth="1"/>
    <col min="3" max="3" width="15.8515625" style="0" customWidth="1"/>
    <col min="4" max="4" width="11.421875" style="0" hidden="1" customWidth="1"/>
    <col min="5" max="5" width="20.28125" style="0" customWidth="1"/>
    <col min="6" max="6" width="16.421875" style="0" customWidth="1"/>
    <col min="7" max="7" width="22.140625" style="0" customWidth="1"/>
    <col min="8" max="8" width="0.13671875" style="0" hidden="1" customWidth="1"/>
    <col min="9" max="11" width="11.421875" style="0" hidden="1" customWidth="1"/>
    <col min="12" max="12" width="10.00390625" style="0" customWidth="1"/>
    <col min="13" max="13" width="11.421875" style="0" hidden="1" customWidth="1"/>
    <col min="14" max="14" width="0.5625" style="0" hidden="1" customWidth="1"/>
    <col min="15" max="15" width="14.57421875" style="0" customWidth="1"/>
    <col min="16" max="16" width="2.7109375" style="0" hidden="1" customWidth="1"/>
    <col min="17" max="17" width="7.421875" style="0" customWidth="1"/>
    <col min="18" max="18" width="15.28125" style="0" customWidth="1"/>
    <col min="19" max="19" width="11.57421875" style="0" customWidth="1"/>
  </cols>
  <sheetData>
    <row r="1" spans="1:19" ht="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4.25" customHeight="1">
      <c r="A2" s="19"/>
      <c r="B2" s="20"/>
      <c r="C2" s="18"/>
      <c r="D2" s="18"/>
      <c r="E2" s="18"/>
      <c r="F2" s="16"/>
      <c r="G2" s="17" t="s">
        <v>0</v>
      </c>
      <c r="H2" s="16"/>
      <c r="I2" s="16"/>
      <c r="J2" s="16"/>
      <c r="K2" s="16"/>
      <c r="L2" s="16"/>
      <c r="M2" s="18"/>
      <c r="N2" s="18"/>
      <c r="O2" s="18"/>
      <c r="P2" s="18"/>
      <c r="Q2" s="18"/>
      <c r="R2" s="18"/>
      <c r="S2" s="18"/>
    </row>
    <row r="3" spans="1:19" ht="15">
      <c r="A3" s="19"/>
      <c r="B3" s="21"/>
      <c r="C3" s="21"/>
      <c r="D3" s="18"/>
      <c r="E3" s="18"/>
      <c r="F3" s="11" t="s">
        <v>141</v>
      </c>
      <c r="G3" s="9"/>
      <c r="H3" s="10"/>
      <c r="I3" s="10"/>
      <c r="J3" s="10"/>
      <c r="K3" s="10"/>
      <c r="L3" s="10"/>
      <c r="M3" s="10"/>
      <c r="N3" s="10"/>
      <c r="O3" s="10"/>
      <c r="P3" s="18"/>
      <c r="Q3" s="18"/>
      <c r="R3" s="18"/>
      <c r="S3" s="18"/>
    </row>
    <row r="4" spans="1:19" ht="12.75" customHeight="1">
      <c r="A4" s="19"/>
      <c r="B4" s="21"/>
      <c r="C4" s="22"/>
      <c r="D4" s="18"/>
      <c r="E4" s="18"/>
      <c r="F4" s="16"/>
      <c r="G4" s="17" t="s">
        <v>1</v>
      </c>
      <c r="H4" s="16"/>
      <c r="I4" s="16"/>
      <c r="J4" s="16"/>
      <c r="K4" s="16"/>
      <c r="L4" s="16"/>
      <c r="M4" s="18"/>
      <c r="N4" s="18"/>
      <c r="O4" s="18"/>
      <c r="P4" s="18"/>
      <c r="Q4" s="18"/>
      <c r="R4" s="18"/>
      <c r="S4" s="18"/>
    </row>
    <row r="5" spans="1:19" ht="15">
      <c r="A5" s="18"/>
      <c r="B5" s="18"/>
      <c r="C5" s="18"/>
      <c r="D5" s="18"/>
      <c r="E5" s="11" t="s">
        <v>140</v>
      </c>
      <c r="F5" s="9"/>
      <c r="G5" s="10"/>
      <c r="H5" s="10"/>
      <c r="I5" s="10"/>
      <c r="J5" s="10"/>
      <c r="K5" s="10"/>
      <c r="L5" s="10"/>
      <c r="M5" s="10"/>
      <c r="N5" s="10"/>
      <c r="O5" s="10"/>
      <c r="P5" s="18"/>
      <c r="Q5" s="18"/>
      <c r="R5" s="18"/>
      <c r="S5" s="18"/>
    </row>
    <row r="6" spans="1:19" ht="12" customHeight="1">
      <c r="A6" s="18"/>
      <c r="B6" s="18"/>
      <c r="C6" s="18"/>
      <c r="D6" s="18"/>
      <c r="E6" s="18"/>
      <c r="F6" s="16"/>
      <c r="G6" s="17" t="s">
        <v>2</v>
      </c>
      <c r="H6" s="16"/>
      <c r="I6" s="16"/>
      <c r="J6" s="16"/>
      <c r="K6" s="16"/>
      <c r="L6" s="16"/>
      <c r="M6" s="18"/>
      <c r="N6" s="18"/>
      <c r="O6" s="18"/>
      <c r="P6" s="18"/>
      <c r="Q6" s="18"/>
      <c r="R6" s="18"/>
      <c r="S6" s="18"/>
    </row>
    <row r="7" spans="1:19" ht="12.75" customHeight="1">
      <c r="A7" s="18"/>
      <c r="B7" s="18"/>
      <c r="C7" s="18"/>
      <c r="D7" s="18"/>
      <c r="E7" s="18"/>
      <c r="F7" s="18"/>
      <c r="G7" s="12" t="s">
        <v>3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6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1.25" customHeight="1">
      <c r="A9" s="18"/>
      <c r="B9" s="13" t="s">
        <v>4</v>
      </c>
      <c r="C9" s="10"/>
      <c r="D9" s="10"/>
      <c r="E9" s="10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2.75" customHeight="1">
      <c r="A10" s="18"/>
      <c r="B10" s="13" t="s">
        <v>5</v>
      </c>
      <c r="C10" s="10"/>
      <c r="D10" s="10"/>
      <c r="E10" s="10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2.75" customHeight="1">
      <c r="A11" s="18"/>
      <c r="B11" s="13" t="s">
        <v>144</v>
      </c>
      <c r="C11" s="10"/>
      <c r="D11" s="10"/>
      <c r="E11" s="10"/>
      <c r="F11" s="18"/>
      <c r="G11" s="18"/>
      <c r="H11" s="18"/>
      <c r="I11" s="18"/>
      <c r="J11" s="18"/>
      <c r="K11" s="18"/>
      <c r="L11" s="18"/>
      <c r="M11" s="18"/>
      <c r="N11" s="18"/>
      <c r="O11" s="15"/>
      <c r="P11" s="15"/>
      <c r="Q11" s="15"/>
      <c r="R11" s="15"/>
      <c r="S11" s="18"/>
    </row>
    <row r="12" spans="1:19" ht="13.5" customHeight="1">
      <c r="A12" s="18"/>
      <c r="B12" s="13" t="s">
        <v>142</v>
      </c>
      <c r="C12" s="10"/>
      <c r="D12" s="10"/>
      <c r="E12" s="10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2" customHeight="1">
      <c r="A13" s="18"/>
      <c r="B13" s="13" t="s">
        <v>143</v>
      </c>
      <c r="C13" s="10"/>
      <c r="D13" s="10"/>
      <c r="E13" s="10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2" customHeight="1">
      <c r="A14" s="18"/>
      <c r="B14" s="13" t="s">
        <v>259</v>
      </c>
      <c r="C14" s="10"/>
      <c r="D14" s="10"/>
      <c r="E14" s="10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5.2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6.5" customHeight="1">
      <c r="A16" s="18"/>
      <c r="B16" s="18"/>
      <c r="C16" s="18"/>
      <c r="D16" s="18"/>
      <c r="E16" s="14" t="s">
        <v>6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3.5" customHeight="1">
      <c r="A17" s="74" t="s">
        <v>7</v>
      </c>
      <c r="B17" s="71" t="s">
        <v>8</v>
      </c>
      <c r="C17" s="71" t="s">
        <v>9</v>
      </c>
      <c r="D17" s="52" t="s">
        <v>10</v>
      </c>
      <c r="E17" s="53" t="s">
        <v>11</v>
      </c>
      <c r="F17" s="54" t="s">
        <v>12</v>
      </c>
      <c r="G17" s="23" t="s">
        <v>139</v>
      </c>
      <c r="H17" s="55" t="s">
        <v>13</v>
      </c>
      <c r="I17" s="55" t="s">
        <v>14</v>
      </c>
      <c r="J17" s="55" t="s">
        <v>15</v>
      </c>
      <c r="K17" s="55" t="s">
        <v>16</v>
      </c>
      <c r="L17" s="74" t="s">
        <v>17</v>
      </c>
      <c r="M17" s="56" t="s">
        <v>18</v>
      </c>
      <c r="N17" s="57" t="s">
        <v>19</v>
      </c>
      <c r="O17" s="77" t="s">
        <v>133</v>
      </c>
      <c r="P17" s="57" t="s">
        <v>20</v>
      </c>
      <c r="Q17" s="77" t="s">
        <v>134</v>
      </c>
      <c r="R17" s="71" t="s">
        <v>260</v>
      </c>
      <c r="S17" s="71" t="s">
        <v>261</v>
      </c>
    </row>
    <row r="18" spans="1:19" ht="12.75" customHeight="1">
      <c r="A18" s="75"/>
      <c r="B18" s="72"/>
      <c r="C18" s="72"/>
      <c r="D18" s="52"/>
      <c r="E18" s="58" t="s">
        <v>21</v>
      </c>
      <c r="F18" s="59" t="s">
        <v>137</v>
      </c>
      <c r="G18" s="25" t="s">
        <v>136</v>
      </c>
      <c r="H18" s="55"/>
      <c r="I18" s="55"/>
      <c r="J18" s="55"/>
      <c r="K18" s="55"/>
      <c r="L18" s="75"/>
      <c r="M18" s="56"/>
      <c r="N18" s="57"/>
      <c r="O18" s="78"/>
      <c r="P18" s="57"/>
      <c r="Q18" s="78"/>
      <c r="R18" s="72"/>
      <c r="S18" s="72"/>
    </row>
    <row r="19" spans="1:19" ht="12" customHeight="1">
      <c r="A19" s="76"/>
      <c r="B19" s="73"/>
      <c r="C19" s="73"/>
      <c r="D19" s="60"/>
      <c r="E19" s="61"/>
      <c r="F19" s="24" t="s">
        <v>138</v>
      </c>
      <c r="G19" s="24" t="s">
        <v>135</v>
      </c>
      <c r="H19" s="55"/>
      <c r="I19" s="55"/>
      <c r="J19" s="55"/>
      <c r="K19" s="55"/>
      <c r="L19" s="76"/>
      <c r="M19" s="56"/>
      <c r="N19" s="57"/>
      <c r="O19" s="79"/>
      <c r="P19" s="57"/>
      <c r="Q19" s="79"/>
      <c r="R19" s="73"/>
      <c r="S19" s="73"/>
    </row>
    <row r="20" spans="1:19" ht="15">
      <c r="A20" s="62">
        <v>1</v>
      </c>
      <c r="B20" s="29" t="s">
        <v>22</v>
      </c>
      <c r="C20" s="29" t="s">
        <v>262</v>
      </c>
      <c r="D20" s="29" t="s">
        <v>23</v>
      </c>
      <c r="E20" s="1" t="s">
        <v>24</v>
      </c>
      <c r="F20" s="33">
        <v>2012</v>
      </c>
      <c r="G20" s="3" t="s">
        <v>25</v>
      </c>
      <c r="H20" s="51">
        <v>15.42</v>
      </c>
      <c r="I20" s="51">
        <v>14.52</v>
      </c>
      <c r="J20" s="51">
        <v>17.05</v>
      </c>
      <c r="K20" s="51">
        <v>19</v>
      </c>
      <c r="L20" s="43">
        <f>(H20+I20+J20+K20)/4</f>
        <v>16.4975</v>
      </c>
      <c r="M20" s="34" t="s">
        <v>26</v>
      </c>
      <c r="N20" s="34">
        <v>1</v>
      </c>
      <c r="O20" s="43">
        <f>L20*N20</f>
        <v>16.4975</v>
      </c>
      <c r="P20" s="34">
        <v>1</v>
      </c>
      <c r="Q20" s="43">
        <f>O20*1</f>
        <v>16.4975</v>
      </c>
      <c r="R20" s="33">
        <v>1</v>
      </c>
      <c r="S20" s="3" t="s">
        <v>263</v>
      </c>
    </row>
    <row r="21" spans="1:19" ht="15">
      <c r="A21" s="30">
        <v>2</v>
      </c>
      <c r="B21" s="26" t="s">
        <v>145</v>
      </c>
      <c r="C21" s="26" t="s">
        <v>146</v>
      </c>
      <c r="D21" s="1" t="s">
        <v>264</v>
      </c>
      <c r="E21" s="1" t="s">
        <v>242</v>
      </c>
      <c r="F21" s="33">
        <v>2015</v>
      </c>
      <c r="G21" s="3" t="s">
        <v>25</v>
      </c>
      <c r="H21" s="43">
        <v>15.96</v>
      </c>
      <c r="I21" s="43">
        <v>16.74</v>
      </c>
      <c r="J21" s="43">
        <v>15.32</v>
      </c>
      <c r="K21" s="43">
        <v>16.5</v>
      </c>
      <c r="L21" s="39">
        <f>(H21+I21+J21+16.5)/4</f>
        <v>16.130000000000003</v>
      </c>
      <c r="M21" s="33" t="s">
        <v>26</v>
      </c>
      <c r="N21" s="33">
        <v>1</v>
      </c>
      <c r="O21" s="43">
        <f>L21*N21</f>
        <v>16.130000000000003</v>
      </c>
      <c r="P21" s="33">
        <v>1</v>
      </c>
      <c r="Q21" s="43">
        <f>O21*1</f>
        <v>16.130000000000003</v>
      </c>
      <c r="R21" s="33">
        <v>2</v>
      </c>
      <c r="S21" s="3" t="s">
        <v>263</v>
      </c>
    </row>
    <row r="22" spans="1:19" ht="15">
      <c r="A22" s="29">
        <v>3</v>
      </c>
      <c r="B22" s="27" t="s">
        <v>30</v>
      </c>
      <c r="C22" s="27" t="s">
        <v>31</v>
      </c>
      <c r="D22" s="28" t="s">
        <v>32</v>
      </c>
      <c r="E22" s="1" t="s">
        <v>33</v>
      </c>
      <c r="F22" s="34">
        <v>2014</v>
      </c>
      <c r="G22" s="3" t="s">
        <v>25</v>
      </c>
      <c r="H22" s="50">
        <v>14.96</v>
      </c>
      <c r="I22" s="50">
        <v>15.66</v>
      </c>
      <c r="J22" s="50">
        <v>14.89</v>
      </c>
      <c r="K22" s="50">
        <v>17.5</v>
      </c>
      <c r="L22" s="40">
        <v>15.75</v>
      </c>
      <c r="M22" s="63" t="s">
        <v>26</v>
      </c>
      <c r="N22" s="63">
        <v>1</v>
      </c>
      <c r="O22" s="50">
        <v>15.75</v>
      </c>
      <c r="P22" s="63">
        <v>1</v>
      </c>
      <c r="Q22" s="50">
        <v>15.75</v>
      </c>
      <c r="R22" s="33">
        <v>3</v>
      </c>
      <c r="S22" s="3" t="s">
        <v>263</v>
      </c>
    </row>
    <row r="23" spans="1:19" ht="15">
      <c r="A23" s="62">
        <v>4</v>
      </c>
      <c r="B23" s="28" t="s">
        <v>147</v>
      </c>
      <c r="C23" s="28" t="s">
        <v>148</v>
      </c>
      <c r="D23" s="31" t="s">
        <v>265</v>
      </c>
      <c r="E23" s="30" t="s">
        <v>243</v>
      </c>
      <c r="F23" s="35">
        <v>2015</v>
      </c>
      <c r="G23" s="3" t="s">
        <v>25</v>
      </c>
      <c r="H23" s="47">
        <v>14.18</v>
      </c>
      <c r="I23" s="47">
        <v>15.78</v>
      </c>
      <c r="J23" s="47">
        <v>15.56</v>
      </c>
      <c r="K23" s="47">
        <v>16</v>
      </c>
      <c r="L23" s="41">
        <f>(H23+I23+J23+16)/4</f>
        <v>15.38</v>
      </c>
      <c r="M23" s="35" t="s">
        <v>26</v>
      </c>
      <c r="N23" s="35">
        <v>1</v>
      </c>
      <c r="O23" s="47">
        <f>L23*N23</f>
        <v>15.38</v>
      </c>
      <c r="P23" s="63">
        <v>1</v>
      </c>
      <c r="Q23" s="47">
        <f>O23*1</f>
        <v>15.38</v>
      </c>
      <c r="R23" s="33">
        <v>4</v>
      </c>
      <c r="S23" s="3" t="s">
        <v>263</v>
      </c>
    </row>
    <row r="24" spans="1:19" ht="15">
      <c r="A24" s="30">
        <v>5</v>
      </c>
      <c r="B24" s="29" t="s">
        <v>149</v>
      </c>
      <c r="C24" s="29" t="s">
        <v>57</v>
      </c>
      <c r="D24" s="30" t="s">
        <v>266</v>
      </c>
      <c r="E24" s="28" t="s">
        <v>244</v>
      </c>
      <c r="F24" s="33">
        <v>2015</v>
      </c>
      <c r="G24" s="3" t="s">
        <v>25</v>
      </c>
      <c r="H24" s="43">
        <v>12.18</v>
      </c>
      <c r="I24" s="43">
        <v>16.65</v>
      </c>
      <c r="J24" s="43">
        <v>14.62</v>
      </c>
      <c r="K24" s="43">
        <v>18</v>
      </c>
      <c r="L24" s="39">
        <f>(H24+I24+J24+18)/4</f>
        <v>15.362499999999999</v>
      </c>
      <c r="M24" s="33" t="s">
        <v>26</v>
      </c>
      <c r="N24" s="33">
        <v>1</v>
      </c>
      <c r="O24" s="43">
        <f>L24*N24</f>
        <v>15.362499999999999</v>
      </c>
      <c r="P24" s="33">
        <v>1</v>
      </c>
      <c r="Q24" s="43">
        <f>O24*1</f>
        <v>15.362499999999999</v>
      </c>
      <c r="R24" s="33">
        <v>5</v>
      </c>
      <c r="S24" s="3" t="s">
        <v>263</v>
      </c>
    </row>
    <row r="25" spans="1:19" ht="15">
      <c r="A25" s="29">
        <v>6</v>
      </c>
      <c r="B25" s="29" t="s">
        <v>150</v>
      </c>
      <c r="C25" s="29" t="s">
        <v>151</v>
      </c>
      <c r="D25" s="30" t="s">
        <v>43</v>
      </c>
      <c r="E25" s="4" t="s">
        <v>29</v>
      </c>
      <c r="F25" s="33">
        <v>2015</v>
      </c>
      <c r="G25" s="3" t="s">
        <v>25</v>
      </c>
      <c r="H25" s="51">
        <v>14.97</v>
      </c>
      <c r="I25" s="64">
        <v>14.79</v>
      </c>
      <c r="J25" s="51">
        <v>15</v>
      </c>
      <c r="K25" s="51">
        <v>16.5</v>
      </c>
      <c r="L25" s="42">
        <f>(H25+I25+J25+16.5)/4</f>
        <v>15.315</v>
      </c>
      <c r="M25" s="34" t="s">
        <v>26</v>
      </c>
      <c r="N25" s="34">
        <v>1</v>
      </c>
      <c r="O25" s="51">
        <f>L25*N25</f>
        <v>15.315</v>
      </c>
      <c r="P25" s="34">
        <v>1</v>
      </c>
      <c r="Q25" s="51">
        <f>O25*P25</f>
        <v>15.315</v>
      </c>
      <c r="R25" s="33">
        <v>6</v>
      </c>
      <c r="S25" s="65" t="s">
        <v>263</v>
      </c>
    </row>
    <row r="26" spans="1:19" ht="15">
      <c r="A26" s="62">
        <v>7</v>
      </c>
      <c r="B26" s="29" t="s">
        <v>152</v>
      </c>
      <c r="C26" s="29" t="s">
        <v>153</v>
      </c>
      <c r="D26" s="29" t="s">
        <v>54</v>
      </c>
      <c r="E26" s="4" t="s">
        <v>55</v>
      </c>
      <c r="F26" s="35">
        <v>2015</v>
      </c>
      <c r="G26" s="3" t="s">
        <v>25</v>
      </c>
      <c r="H26" s="43">
        <v>13.47</v>
      </c>
      <c r="I26" s="43">
        <v>14.34</v>
      </c>
      <c r="J26" s="43">
        <v>14.9</v>
      </c>
      <c r="K26" s="43">
        <v>18</v>
      </c>
      <c r="L26" s="39">
        <f>(H26+I26+J26+18)/4</f>
        <v>15.1775</v>
      </c>
      <c r="M26" s="33" t="s">
        <v>26</v>
      </c>
      <c r="N26" s="33">
        <v>1</v>
      </c>
      <c r="O26" s="43">
        <f>L26*N26</f>
        <v>15.1775</v>
      </c>
      <c r="P26" s="33">
        <v>1</v>
      </c>
      <c r="Q26" s="43">
        <f>O26*1</f>
        <v>15.1775</v>
      </c>
      <c r="R26" s="33">
        <v>7</v>
      </c>
      <c r="S26" s="65" t="s">
        <v>263</v>
      </c>
    </row>
    <row r="27" spans="1:19" ht="15">
      <c r="A27" s="30">
        <v>8</v>
      </c>
      <c r="B27" s="29" t="s">
        <v>154</v>
      </c>
      <c r="C27" s="29" t="s">
        <v>155</v>
      </c>
      <c r="D27" s="29" t="s">
        <v>28</v>
      </c>
      <c r="E27" s="1" t="s">
        <v>29</v>
      </c>
      <c r="F27" s="34">
        <v>2015</v>
      </c>
      <c r="G27" s="3" t="s">
        <v>25</v>
      </c>
      <c r="H27" s="51">
        <v>15.15</v>
      </c>
      <c r="I27" s="51">
        <v>14</v>
      </c>
      <c r="J27" s="51">
        <v>15</v>
      </c>
      <c r="K27" s="51">
        <v>16.5</v>
      </c>
      <c r="L27" s="42">
        <f>(H27+I27+J27+K27)/4</f>
        <v>15.1625</v>
      </c>
      <c r="M27" s="34" t="s">
        <v>26</v>
      </c>
      <c r="N27" s="34">
        <v>1</v>
      </c>
      <c r="O27" s="51">
        <v>15.16</v>
      </c>
      <c r="P27" s="34">
        <v>1</v>
      </c>
      <c r="Q27" s="51">
        <v>15.16</v>
      </c>
      <c r="R27" s="33">
        <v>8</v>
      </c>
      <c r="S27" s="3" t="s">
        <v>263</v>
      </c>
    </row>
    <row r="28" spans="1:19" ht="15">
      <c r="A28" s="29">
        <v>9</v>
      </c>
      <c r="B28" s="30" t="s">
        <v>39</v>
      </c>
      <c r="C28" s="30" t="s">
        <v>40</v>
      </c>
      <c r="D28" s="31" t="s">
        <v>34</v>
      </c>
      <c r="E28" s="1" t="s">
        <v>29</v>
      </c>
      <c r="F28" s="33">
        <v>2013</v>
      </c>
      <c r="G28" s="3" t="s">
        <v>25</v>
      </c>
      <c r="H28" s="43">
        <v>14.5</v>
      </c>
      <c r="I28" s="43">
        <v>14.94</v>
      </c>
      <c r="J28" s="43">
        <v>13.54</v>
      </c>
      <c r="K28" s="43">
        <v>16.5</v>
      </c>
      <c r="L28" s="39">
        <v>14.87</v>
      </c>
      <c r="M28" s="33" t="s">
        <v>26</v>
      </c>
      <c r="N28" s="33">
        <v>1</v>
      </c>
      <c r="O28" s="43">
        <v>14.87</v>
      </c>
      <c r="P28" s="33">
        <v>1</v>
      </c>
      <c r="Q28" s="43">
        <v>14.87</v>
      </c>
      <c r="R28" s="33">
        <v>9</v>
      </c>
      <c r="S28" s="3" t="s">
        <v>263</v>
      </c>
    </row>
    <row r="29" spans="1:19" ht="15">
      <c r="A29" s="62">
        <v>10</v>
      </c>
      <c r="B29" s="30" t="s">
        <v>41</v>
      </c>
      <c r="C29" s="30" t="s">
        <v>42</v>
      </c>
      <c r="D29" s="31" t="s">
        <v>43</v>
      </c>
      <c r="E29" s="1" t="s">
        <v>29</v>
      </c>
      <c r="F29" s="33">
        <v>2013</v>
      </c>
      <c r="G29" s="3" t="s">
        <v>25</v>
      </c>
      <c r="H29" s="43">
        <v>12.57</v>
      </c>
      <c r="I29" s="43">
        <v>13.96</v>
      </c>
      <c r="J29" s="43">
        <v>15.33</v>
      </c>
      <c r="K29" s="43">
        <v>17.5</v>
      </c>
      <c r="L29" s="39">
        <v>14.84</v>
      </c>
      <c r="M29" s="33" t="s">
        <v>26</v>
      </c>
      <c r="N29" s="33">
        <v>1</v>
      </c>
      <c r="O29" s="43">
        <v>14.84</v>
      </c>
      <c r="P29" s="33">
        <v>1</v>
      </c>
      <c r="Q29" s="43">
        <v>14.84</v>
      </c>
      <c r="R29" s="33">
        <v>10</v>
      </c>
      <c r="S29" s="3" t="s">
        <v>263</v>
      </c>
    </row>
    <row r="30" spans="1:19" ht="15">
      <c r="A30" s="30">
        <v>11</v>
      </c>
      <c r="B30" s="29" t="s">
        <v>44</v>
      </c>
      <c r="C30" s="29" t="s">
        <v>45</v>
      </c>
      <c r="D30" s="28" t="s">
        <v>46</v>
      </c>
      <c r="E30" s="1" t="s">
        <v>47</v>
      </c>
      <c r="F30" s="33">
        <v>2012</v>
      </c>
      <c r="G30" s="3" t="s">
        <v>25</v>
      </c>
      <c r="H30" s="51">
        <v>14.17</v>
      </c>
      <c r="I30" s="51">
        <v>13.1</v>
      </c>
      <c r="J30" s="51">
        <v>14.3</v>
      </c>
      <c r="K30" s="51">
        <v>17.5</v>
      </c>
      <c r="L30" s="43">
        <f>(H30+I30+J30+K30)/4</f>
        <v>14.7675</v>
      </c>
      <c r="M30" s="34" t="s">
        <v>26</v>
      </c>
      <c r="N30" s="34">
        <v>1</v>
      </c>
      <c r="O30" s="43">
        <f>L30*N30</f>
        <v>14.7675</v>
      </c>
      <c r="P30" s="34">
        <v>1</v>
      </c>
      <c r="Q30" s="51">
        <f>O30*1</f>
        <v>14.7675</v>
      </c>
      <c r="R30" s="33">
        <v>11</v>
      </c>
      <c r="S30" s="3" t="s">
        <v>263</v>
      </c>
    </row>
    <row r="31" spans="1:19" ht="15">
      <c r="A31" s="29">
        <v>12</v>
      </c>
      <c r="B31" s="29" t="s">
        <v>156</v>
      </c>
      <c r="C31" s="29" t="s">
        <v>157</v>
      </c>
      <c r="D31" s="30" t="s">
        <v>265</v>
      </c>
      <c r="E31" s="30" t="s">
        <v>243</v>
      </c>
      <c r="F31" s="33">
        <v>2015</v>
      </c>
      <c r="G31" s="3" t="s">
        <v>25</v>
      </c>
      <c r="H31" s="43">
        <v>15.26</v>
      </c>
      <c r="I31" s="43">
        <v>13.16</v>
      </c>
      <c r="J31" s="43">
        <v>14.51</v>
      </c>
      <c r="K31" s="43">
        <v>16</v>
      </c>
      <c r="L31" s="39">
        <f>(H31+I31+J31+16)/4</f>
        <v>14.7325</v>
      </c>
      <c r="M31" s="33" t="s">
        <v>26</v>
      </c>
      <c r="N31" s="33">
        <v>1</v>
      </c>
      <c r="O31" s="43">
        <f>L31*N31</f>
        <v>14.7325</v>
      </c>
      <c r="P31" s="34">
        <v>1</v>
      </c>
      <c r="Q31" s="43">
        <f>O31*1</f>
        <v>14.7325</v>
      </c>
      <c r="R31" s="33">
        <v>12</v>
      </c>
      <c r="S31" s="3" t="s">
        <v>263</v>
      </c>
    </row>
    <row r="32" spans="1:19" ht="15">
      <c r="A32" s="62">
        <v>13</v>
      </c>
      <c r="B32" s="29" t="s">
        <v>48</v>
      </c>
      <c r="C32" s="29" t="s">
        <v>49</v>
      </c>
      <c r="D32" s="29" t="s">
        <v>50</v>
      </c>
      <c r="E32" s="29" t="s">
        <v>35</v>
      </c>
      <c r="F32" s="33">
        <v>2013</v>
      </c>
      <c r="G32" s="3" t="s">
        <v>25</v>
      </c>
      <c r="H32" s="51">
        <v>14.53</v>
      </c>
      <c r="I32" s="51">
        <v>12.63</v>
      </c>
      <c r="J32" s="51">
        <v>13.84</v>
      </c>
      <c r="K32" s="51">
        <v>17</v>
      </c>
      <c r="L32" s="42">
        <v>14.5</v>
      </c>
      <c r="M32" s="34" t="s">
        <v>26</v>
      </c>
      <c r="N32" s="34">
        <v>1</v>
      </c>
      <c r="O32" s="51">
        <v>14.5</v>
      </c>
      <c r="P32" s="34">
        <v>1</v>
      </c>
      <c r="Q32" s="51">
        <v>14.5</v>
      </c>
      <c r="R32" s="33">
        <v>13</v>
      </c>
      <c r="S32" s="3" t="s">
        <v>263</v>
      </c>
    </row>
    <row r="33" spans="1:19" ht="15">
      <c r="A33" s="30">
        <v>14</v>
      </c>
      <c r="B33" s="30" t="s">
        <v>123</v>
      </c>
      <c r="C33" s="30" t="s">
        <v>158</v>
      </c>
      <c r="D33" s="30" t="s">
        <v>28</v>
      </c>
      <c r="E33" s="1" t="s">
        <v>29</v>
      </c>
      <c r="F33" s="33">
        <v>2015</v>
      </c>
      <c r="G33" s="3" t="s">
        <v>25</v>
      </c>
      <c r="H33" s="43">
        <v>14.9</v>
      </c>
      <c r="I33" s="43">
        <v>13.07</v>
      </c>
      <c r="J33" s="43">
        <v>12.95</v>
      </c>
      <c r="K33" s="43">
        <v>16.5</v>
      </c>
      <c r="L33" s="39">
        <f>(H33+I33+J33+K33)/4</f>
        <v>14.355</v>
      </c>
      <c r="M33" s="33" t="s">
        <v>26</v>
      </c>
      <c r="N33" s="33">
        <v>1</v>
      </c>
      <c r="O33" s="43">
        <f aca="true" t="shared" si="0" ref="O33:O41">L33*N33</f>
        <v>14.355</v>
      </c>
      <c r="P33" s="33">
        <v>1</v>
      </c>
      <c r="Q33" s="43">
        <v>14.36</v>
      </c>
      <c r="R33" s="33">
        <v>14</v>
      </c>
      <c r="S33" s="3" t="s">
        <v>263</v>
      </c>
    </row>
    <row r="34" spans="1:19" ht="15">
      <c r="A34" s="29">
        <v>15</v>
      </c>
      <c r="B34" s="30" t="s">
        <v>159</v>
      </c>
      <c r="C34" s="30" t="s">
        <v>160</v>
      </c>
      <c r="D34" s="31" t="s">
        <v>267</v>
      </c>
      <c r="E34" s="4" t="s">
        <v>245</v>
      </c>
      <c r="F34" s="35">
        <v>2013</v>
      </c>
      <c r="G34" s="3" t="s">
        <v>25</v>
      </c>
      <c r="H34" s="43">
        <v>12.94</v>
      </c>
      <c r="I34" s="43">
        <v>13.03</v>
      </c>
      <c r="J34" s="43">
        <v>13.35</v>
      </c>
      <c r="K34" s="43">
        <v>17.5</v>
      </c>
      <c r="L34" s="39">
        <f>(H34+I34+J34+17.5)/4</f>
        <v>14.205</v>
      </c>
      <c r="M34" s="33" t="s">
        <v>26</v>
      </c>
      <c r="N34" s="33">
        <v>1</v>
      </c>
      <c r="O34" s="43">
        <f t="shared" si="0"/>
        <v>14.205</v>
      </c>
      <c r="P34" s="33">
        <v>1</v>
      </c>
      <c r="Q34" s="43">
        <f>O34*P34</f>
        <v>14.205</v>
      </c>
      <c r="R34" s="33">
        <v>15</v>
      </c>
      <c r="S34" s="3" t="s">
        <v>263</v>
      </c>
    </row>
    <row r="35" spans="1:19" ht="15">
      <c r="A35" s="62">
        <v>16</v>
      </c>
      <c r="B35" s="29" t="s">
        <v>52</v>
      </c>
      <c r="C35" s="29" t="s">
        <v>53</v>
      </c>
      <c r="D35" s="28" t="s">
        <v>54</v>
      </c>
      <c r="E35" s="4" t="s">
        <v>55</v>
      </c>
      <c r="F35" s="35">
        <v>2013</v>
      </c>
      <c r="G35" s="3" t="s">
        <v>25</v>
      </c>
      <c r="H35" s="51">
        <v>13.2</v>
      </c>
      <c r="I35" s="51">
        <v>13.62</v>
      </c>
      <c r="J35" s="51">
        <v>12.95</v>
      </c>
      <c r="K35" s="51">
        <v>15.83</v>
      </c>
      <c r="L35" s="43">
        <f>(H35+I35+J35+K35)/4</f>
        <v>13.899999999999999</v>
      </c>
      <c r="M35" s="34" t="s">
        <v>26</v>
      </c>
      <c r="N35" s="34">
        <v>1</v>
      </c>
      <c r="O35" s="51">
        <f t="shared" si="0"/>
        <v>13.899999999999999</v>
      </c>
      <c r="P35" s="34">
        <v>1</v>
      </c>
      <c r="Q35" s="51">
        <f>O35*1</f>
        <v>13.899999999999999</v>
      </c>
      <c r="R35" s="33">
        <v>16</v>
      </c>
      <c r="S35" s="3" t="s">
        <v>263</v>
      </c>
    </row>
    <row r="36" spans="1:19" ht="15">
      <c r="A36" s="30">
        <v>17</v>
      </c>
      <c r="B36" s="29" t="s">
        <v>268</v>
      </c>
      <c r="C36" s="29" t="s">
        <v>269</v>
      </c>
      <c r="D36" s="29" t="s">
        <v>121</v>
      </c>
      <c r="E36" s="29" t="s">
        <v>35</v>
      </c>
      <c r="F36" s="33">
        <v>2012</v>
      </c>
      <c r="G36" s="3" t="s">
        <v>25</v>
      </c>
      <c r="H36" s="51"/>
      <c r="I36" s="51"/>
      <c r="J36" s="51"/>
      <c r="K36" s="51"/>
      <c r="L36" s="39">
        <v>13.83</v>
      </c>
      <c r="M36" s="34"/>
      <c r="N36" s="34"/>
      <c r="O36" s="51">
        <v>13.83</v>
      </c>
      <c r="P36" s="34"/>
      <c r="Q36" s="51">
        <v>13.83</v>
      </c>
      <c r="R36" s="33">
        <v>17</v>
      </c>
      <c r="S36" s="3" t="s">
        <v>263</v>
      </c>
    </row>
    <row r="37" spans="1:19" ht="15">
      <c r="A37" s="29">
        <v>18</v>
      </c>
      <c r="B37" s="29" t="s">
        <v>161</v>
      </c>
      <c r="C37" s="29" t="s">
        <v>78</v>
      </c>
      <c r="D37" s="29" t="s">
        <v>121</v>
      </c>
      <c r="E37" s="29" t="s">
        <v>35</v>
      </c>
      <c r="F37" s="33">
        <v>2012</v>
      </c>
      <c r="G37" s="3" t="s">
        <v>25</v>
      </c>
      <c r="H37" s="51">
        <v>12.98</v>
      </c>
      <c r="I37" s="51">
        <v>11.28</v>
      </c>
      <c r="J37" s="51">
        <v>11.8</v>
      </c>
      <c r="K37" s="51">
        <v>18</v>
      </c>
      <c r="L37" s="42">
        <f>(H37+I37+J37+18)/4</f>
        <v>13.515</v>
      </c>
      <c r="M37" s="34" t="s">
        <v>26</v>
      </c>
      <c r="N37" s="34">
        <v>1</v>
      </c>
      <c r="O37" s="51">
        <f t="shared" si="0"/>
        <v>13.515</v>
      </c>
      <c r="P37" s="34">
        <v>1</v>
      </c>
      <c r="Q37" s="51">
        <f>O37*1</f>
        <v>13.515</v>
      </c>
      <c r="R37" s="33">
        <v>18</v>
      </c>
      <c r="S37" s="3" t="s">
        <v>263</v>
      </c>
    </row>
    <row r="38" spans="1:19" ht="15">
      <c r="A38" s="62">
        <v>19</v>
      </c>
      <c r="B38" s="30" t="s">
        <v>162</v>
      </c>
      <c r="C38" s="30" t="s">
        <v>163</v>
      </c>
      <c r="D38" s="26" t="s">
        <v>270</v>
      </c>
      <c r="E38" s="1" t="s">
        <v>246</v>
      </c>
      <c r="F38" s="33">
        <v>2015</v>
      </c>
      <c r="G38" s="3" t="s">
        <v>25</v>
      </c>
      <c r="H38" s="43"/>
      <c r="I38" s="43">
        <v>14.34</v>
      </c>
      <c r="J38" s="43">
        <v>14.16</v>
      </c>
      <c r="K38" s="43">
        <v>18.5</v>
      </c>
      <c r="L38" s="39">
        <f>(I38+J38+18.5)/3</f>
        <v>15.666666666666666</v>
      </c>
      <c r="M38" s="33" t="s">
        <v>56</v>
      </c>
      <c r="N38" s="33">
        <v>0.8</v>
      </c>
      <c r="O38" s="43">
        <f t="shared" si="0"/>
        <v>12.533333333333333</v>
      </c>
      <c r="P38" s="33">
        <v>1</v>
      </c>
      <c r="Q38" s="43">
        <f>O38*1</f>
        <v>12.533333333333333</v>
      </c>
      <c r="R38" s="33">
        <v>19</v>
      </c>
      <c r="S38" s="3" t="s">
        <v>263</v>
      </c>
    </row>
    <row r="39" spans="1:19" ht="15">
      <c r="A39" s="30">
        <v>20</v>
      </c>
      <c r="B39" s="29" t="s">
        <v>164</v>
      </c>
      <c r="C39" s="29" t="s">
        <v>165</v>
      </c>
      <c r="D39" s="31" t="s">
        <v>265</v>
      </c>
      <c r="E39" s="31" t="s">
        <v>243</v>
      </c>
      <c r="F39" s="35">
        <v>2013</v>
      </c>
      <c r="G39" s="3" t="s">
        <v>25</v>
      </c>
      <c r="H39" s="33">
        <v>14.82</v>
      </c>
      <c r="I39" s="33">
        <v>15.36</v>
      </c>
      <c r="J39" s="66">
        <v>13.45</v>
      </c>
      <c r="K39" s="66">
        <v>15</v>
      </c>
      <c r="L39" s="8">
        <f>(H39+I39+J39+18)/4</f>
        <v>15.407499999999999</v>
      </c>
      <c r="M39" s="34" t="s">
        <v>56</v>
      </c>
      <c r="N39" s="34">
        <v>0.8</v>
      </c>
      <c r="O39" s="51">
        <f t="shared" si="0"/>
        <v>12.326</v>
      </c>
      <c r="P39" s="34">
        <v>1</v>
      </c>
      <c r="Q39" s="51">
        <f>O39*1</f>
        <v>12.326</v>
      </c>
      <c r="R39" s="33">
        <v>20</v>
      </c>
      <c r="S39" s="1" t="s">
        <v>263</v>
      </c>
    </row>
    <row r="40" spans="1:19" ht="15">
      <c r="A40" s="29">
        <v>21</v>
      </c>
      <c r="B40" s="29" t="s">
        <v>59</v>
      </c>
      <c r="C40" s="29" t="s">
        <v>60</v>
      </c>
      <c r="D40" s="29" t="s">
        <v>271</v>
      </c>
      <c r="E40" s="4" t="s">
        <v>27</v>
      </c>
      <c r="F40" s="34">
        <v>2012</v>
      </c>
      <c r="G40" s="3" t="s">
        <v>25</v>
      </c>
      <c r="H40" s="51">
        <v>14.64</v>
      </c>
      <c r="I40" s="51">
        <v>14.02</v>
      </c>
      <c r="J40" s="51">
        <v>13.31</v>
      </c>
      <c r="K40" s="51">
        <v>19</v>
      </c>
      <c r="L40" s="42">
        <v>15.24</v>
      </c>
      <c r="M40" s="34" t="s">
        <v>56</v>
      </c>
      <c r="N40" s="34">
        <v>0.8</v>
      </c>
      <c r="O40" s="43">
        <f t="shared" si="0"/>
        <v>12.192</v>
      </c>
      <c r="P40" s="34">
        <v>1</v>
      </c>
      <c r="Q40" s="43">
        <f>O40*P40</f>
        <v>12.192</v>
      </c>
      <c r="R40" s="33">
        <v>21</v>
      </c>
      <c r="S40" s="1" t="s">
        <v>263</v>
      </c>
    </row>
    <row r="41" spans="1:19" ht="15">
      <c r="A41" s="62">
        <v>22</v>
      </c>
      <c r="B41" s="29" t="s">
        <v>166</v>
      </c>
      <c r="C41" s="29" t="s">
        <v>167</v>
      </c>
      <c r="D41" s="1" t="s">
        <v>28</v>
      </c>
      <c r="E41" s="4" t="s">
        <v>29</v>
      </c>
      <c r="F41" s="33">
        <v>2015</v>
      </c>
      <c r="G41" s="65" t="s">
        <v>25</v>
      </c>
      <c r="H41" s="30"/>
      <c r="I41" s="51">
        <v>14.01</v>
      </c>
      <c r="J41" s="51">
        <v>15.6</v>
      </c>
      <c r="K41" s="51">
        <v>15</v>
      </c>
      <c r="L41" s="39">
        <f>I41*0.4+J41*0.4+K41*0.2</f>
        <v>14.844000000000001</v>
      </c>
      <c r="M41" s="34" t="s">
        <v>56</v>
      </c>
      <c r="N41" s="34">
        <v>0.8</v>
      </c>
      <c r="O41" s="51">
        <f t="shared" si="0"/>
        <v>11.875200000000001</v>
      </c>
      <c r="P41" s="34">
        <v>1</v>
      </c>
      <c r="Q41" s="51">
        <f>O41*1</f>
        <v>11.875200000000001</v>
      </c>
      <c r="R41" s="33">
        <v>22</v>
      </c>
      <c r="S41" s="1" t="s">
        <v>263</v>
      </c>
    </row>
    <row r="42" spans="1:19" ht="15">
      <c r="A42" s="30">
        <v>23</v>
      </c>
      <c r="B42" s="30" t="s">
        <v>62</v>
      </c>
      <c r="C42" s="30" t="s">
        <v>63</v>
      </c>
      <c r="D42" s="30" t="s">
        <v>34</v>
      </c>
      <c r="E42" s="1" t="s">
        <v>29</v>
      </c>
      <c r="F42" s="33">
        <v>2013</v>
      </c>
      <c r="G42" s="3" t="s">
        <v>25</v>
      </c>
      <c r="H42" s="43">
        <v>13.93</v>
      </c>
      <c r="I42" s="43">
        <v>15.82</v>
      </c>
      <c r="J42" s="43">
        <v>12.86</v>
      </c>
      <c r="K42" s="43">
        <v>16.5</v>
      </c>
      <c r="L42" s="39">
        <v>14.78</v>
      </c>
      <c r="M42" s="33" t="s">
        <v>56</v>
      </c>
      <c r="N42" s="33">
        <v>0.8</v>
      </c>
      <c r="O42" s="43">
        <v>11.82</v>
      </c>
      <c r="P42" s="33">
        <v>1</v>
      </c>
      <c r="Q42" s="43">
        <v>11.82</v>
      </c>
      <c r="R42" s="33">
        <v>23</v>
      </c>
      <c r="S42" s="1" t="s">
        <v>263</v>
      </c>
    </row>
    <row r="43" spans="1:19" ht="15">
      <c r="A43" s="29">
        <v>24</v>
      </c>
      <c r="B43" s="30" t="s">
        <v>64</v>
      </c>
      <c r="C43" s="30" t="s">
        <v>65</v>
      </c>
      <c r="D43" s="30" t="s">
        <v>34</v>
      </c>
      <c r="E43" s="4" t="s">
        <v>29</v>
      </c>
      <c r="F43" s="33">
        <v>2014</v>
      </c>
      <c r="G43" s="65" t="s">
        <v>25</v>
      </c>
      <c r="H43" s="43">
        <v>13.06</v>
      </c>
      <c r="I43" s="43">
        <v>15.14</v>
      </c>
      <c r="J43" s="43">
        <v>13.7</v>
      </c>
      <c r="K43" s="43">
        <v>17</v>
      </c>
      <c r="L43" s="39">
        <v>14.73</v>
      </c>
      <c r="M43" s="33" t="s">
        <v>56</v>
      </c>
      <c r="N43" s="33">
        <v>0.8</v>
      </c>
      <c r="O43" s="43">
        <f>L43*N43</f>
        <v>11.784</v>
      </c>
      <c r="P43" s="33">
        <v>1</v>
      </c>
      <c r="Q43" s="43">
        <f>O43*1</f>
        <v>11.784</v>
      </c>
      <c r="R43" s="33">
        <v>24</v>
      </c>
      <c r="S43" s="1" t="s">
        <v>263</v>
      </c>
    </row>
    <row r="44" spans="1:19" ht="15">
      <c r="A44" s="62">
        <v>25</v>
      </c>
      <c r="B44" s="29" t="s">
        <v>66</v>
      </c>
      <c r="C44" s="29" t="s">
        <v>67</v>
      </c>
      <c r="D44" s="30" t="s">
        <v>272</v>
      </c>
      <c r="E44" s="31" t="s">
        <v>247</v>
      </c>
      <c r="F44" s="33">
        <v>2013</v>
      </c>
      <c r="G44" s="3" t="s">
        <v>25</v>
      </c>
      <c r="H44" s="51">
        <v>12.83</v>
      </c>
      <c r="I44" s="51">
        <v>13.64</v>
      </c>
      <c r="J44" s="51">
        <v>14.01</v>
      </c>
      <c r="K44" s="51">
        <v>18</v>
      </c>
      <c r="L44" s="42">
        <f>(H44+I44+J44+18)/4</f>
        <v>14.62</v>
      </c>
      <c r="M44" s="34" t="s">
        <v>56</v>
      </c>
      <c r="N44" s="34">
        <v>0.8</v>
      </c>
      <c r="O44" s="51">
        <f>L44*N44</f>
        <v>11.696</v>
      </c>
      <c r="P44" s="34">
        <v>1</v>
      </c>
      <c r="Q44" s="51">
        <f>O44*1</f>
        <v>11.696</v>
      </c>
      <c r="R44" s="33">
        <v>25</v>
      </c>
      <c r="S44" s="1" t="s">
        <v>263</v>
      </c>
    </row>
    <row r="45" spans="1:19" ht="15">
      <c r="A45" s="30">
        <v>26</v>
      </c>
      <c r="B45" s="29" t="s">
        <v>75</v>
      </c>
      <c r="C45" s="29" t="s">
        <v>76</v>
      </c>
      <c r="D45" s="29" t="s">
        <v>61</v>
      </c>
      <c r="E45" s="4" t="s">
        <v>77</v>
      </c>
      <c r="F45" s="34">
        <v>2012</v>
      </c>
      <c r="G45" s="3" t="s">
        <v>25</v>
      </c>
      <c r="H45" s="51">
        <v>12.92</v>
      </c>
      <c r="I45" s="51">
        <v>13.82</v>
      </c>
      <c r="J45" s="51">
        <v>14.11</v>
      </c>
      <c r="K45" s="51">
        <v>17</v>
      </c>
      <c r="L45" s="42">
        <f>(H45+I45+J45+17)/4</f>
        <v>14.4625</v>
      </c>
      <c r="M45" s="34" t="s">
        <v>56</v>
      </c>
      <c r="N45" s="34">
        <v>0.8</v>
      </c>
      <c r="O45" s="51">
        <f>L45*0.8</f>
        <v>11.57</v>
      </c>
      <c r="P45" s="34">
        <v>1</v>
      </c>
      <c r="Q45" s="51">
        <f>O45*1</f>
        <v>11.57</v>
      </c>
      <c r="R45" s="33">
        <v>26</v>
      </c>
      <c r="S45" s="3" t="s">
        <v>263</v>
      </c>
    </row>
    <row r="46" spans="1:19" ht="15">
      <c r="A46" s="29">
        <v>27</v>
      </c>
      <c r="B46" s="30" t="s">
        <v>69</v>
      </c>
      <c r="C46" s="30" t="s">
        <v>70</v>
      </c>
      <c r="D46" s="31" t="s">
        <v>43</v>
      </c>
      <c r="E46" s="1" t="s">
        <v>29</v>
      </c>
      <c r="F46" s="33">
        <v>2014</v>
      </c>
      <c r="G46" s="3" t="s">
        <v>25</v>
      </c>
      <c r="H46" s="43">
        <v>13.49</v>
      </c>
      <c r="I46" s="43">
        <v>14.19</v>
      </c>
      <c r="J46" s="43">
        <v>15.11</v>
      </c>
      <c r="K46" s="43">
        <v>15</v>
      </c>
      <c r="L46" s="39">
        <v>14.46</v>
      </c>
      <c r="M46" s="33" t="s">
        <v>56</v>
      </c>
      <c r="N46" s="33">
        <v>0.8</v>
      </c>
      <c r="O46" s="43">
        <f aca="true" t="shared" si="1" ref="O46:O52">L46*N46</f>
        <v>11.568000000000001</v>
      </c>
      <c r="P46" s="33">
        <v>1</v>
      </c>
      <c r="Q46" s="43">
        <f>O46*1</f>
        <v>11.568000000000001</v>
      </c>
      <c r="R46" s="33">
        <v>27</v>
      </c>
      <c r="S46" s="3" t="s">
        <v>263</v>
      </c>
    </row>
    <row r="47" spans="1:19" ht="15">
      <c r="A47" s="62">
        <v>28</v>
      </c>
      <c r="B47" s="30" t="s">
        <v>168</v>
      </c>
      <c r="C47" s="30" t="s">
        <v>169</v>
      </c>
      <c r="D47" s="1" t="s">
        <v>43</v>
      </c>
      <c r="E47" s="1" t="s">
        <v>29</v>
      </c>
      <c r="F47" s="3">
        <v>2015</v>
      </c>
      <c r="G47" s="3" t="s">
        <v>25</v>
      </c>
      <c r="H47" s="43">
        <v>12.48</v>
      </c>
      <c r="I47" s="43">
        <v>13.6</v>
      </c>
      <c r="J47" s="43">
        <v>14.46</v>
      </c>
      <c r="K47" s="43">
        <v>17</v>
      </c>
      <c r="L47" s="39">
        <f>(H47+I47+J47+17)/4</f>
        <v>14.385</v>
      </c>
      <c r="M47" s="33" t="s">
        <v>56</v>
      </c>
      <c r="N47" s="33">
        <v>0.8</v>
      </c>
      <c r="O47" s="43">
        <f t="shared" si="1"/>
        <v>11.508000000000001</v>
      </c>
      <c r="P47" s="33">
        <v>1</v>
      </c>
      <c r="Q47" s="43">
        <f>O47*P47</f>
        <v>11.508000000000001</v>
      </c>
      <c r="R47" s="33">
        <v>28</v>
      </c>
      <c r="S47" s="3" t="s">
        <v>263</v>
      </c>
    </row>
    <row r="48" spans="1:19" ht="15">
      <c r="A48" s="30">
        <v>29</v>
      </c>
      <c r="B48" s="30" t="s">
        <v>170</v>
      </c>
      <c r="C48" s="29" t="s">
        <v>153</v>
      </c>
      <c r="D48" s="30" t="s">
        <v>273</v>
      </c>
      <c r="E48" s="31" t="s">
        <v>248</v>
      </c>
      <c r="F48" s="33">
        <v>2015</v>
      </c>
      <c r="G48" s="33" t="s">
        <v>25</v>
      </c>
      <c r="H48" s="51">
        <v>13</v>
      </c>
      <c r="I48" s="51">
        <v>13.08</v>
      </c>
      <c r="J48" s="51">
        <v>13.6</v>
      </c>
      <c r="K48" s="51">
        <v>17.73</v>
      </c>
      <c r="L48" s="42">
        <f>(H48+I48+J48+17.73)/4</f>
        <v>14.3525</v>
      </c>
      <c r="M48" s="34" t="s">
        <v>56</v>
      </c>
      <c r="N48" s="34">
        <v>0.8</v>
      </c>
      <c r="O48" s="51">
        <f t="shared" si="1"/>
        <v>11.482</v>
      </c>
      <c r="P48" s="34">
        <v>1</v>
      </c>
      <c r="Q48" s="51">
        <f>O48*1</f>
        <v>11.482</v>
      </c>
      <c r="R48" s="33">
        <v>29</v>
      </c>
      <c r="S48" s="3" t="s">
        <v>263</v>
      </c>
    </row>
    <row r="49" spans="1:19" ht="15">
      <c r="A49" s="29">
        <v>30</v>
      </c>
      <c r="B49" s="29" t="s">
        <v>171</v>
      </c>
      <c r="C49" s="29" t="s">
        <v>172</v>
      </c>
      <c r="D49" s="29" t="s">
        <v>54</v>
      </c>
      <c r="E49" s="4" t="s">
        <v>55</v>
      </c>
      <c r="F49" s="33">
        <v>2015</v>
      </c>
      <c r="G49" s="65" t="s">
        <v>25</v>
      </c>
      <c r="H49" s="43">
        <v>11.85</v>
      </c>
      <c r="I49" s="43">
        <v>12.42</v>
      </c>
      <c r="J49" s="43">
        <v>14.43</v>
      </c>
      <c r="K49" s="43">
        <v>18</v>
      </c>
      <c r="L49" s="44">
        <f>(H49+I49+J49+18)/4</f>
        <v>14.175</v>
      </c>
      <c r="M49" s="33" t="s">
        <v>56</v>
      </c>
      <c r="N49" s="3">
        <v>0.8</v>
      </c>
      <c r="O49" s="43">
        <f t="shared" si="1"/>
        <v>11.340000000000002</v>
      </c>
      <c r="P49" s="33">
        <v>1</v>
      </c>
      <c r="Q49" s="43">
        <f>O49*1</f>
        <v>11.340000000000002</v>
      </c>
      <c r="R49" s="33">
        <v>30</v>
      </c>
      <c r="S49" s="3" t="s">
        <v>263</v>
      </c>
    </row>
    <row r="50" spans="1:19" ht="15">
      <c r="A50" s="62">
        <v>31</v>
      </c>
      <c r="B50" s="29" t="s">
        <v>173</v>
      </c>
      <c r="C50" s="29" t="s">
        <v>174</v>
      </c>
      <c r="D50" s="30" t="s">
        <v>43</v>
      </c>
      <c r="E50" s="4" t="s">
        <v>29</v>
      </c>
      <c r="F50" s="33">
        <v>2015</v>
      </c>
      <c r="G50" s="65" t="s">
        <v>25</v>
      </c>
      <c r="H50" s="51">
        <v>12.25</v>
      </c>
      <c r="I50" s="51">
        <v>13.64</v>
      </c>
      <c r="J50" s="51">
        <v>13.05</v>
      </c>
      <c r="K50" s="51">
        <v>17.75</v>
      </c>
      <c r="L50" s="42">
        <f>(H50+I50+J50+17.75)/4</f>
        <v>14.1725</v>
      </c>
      <c r="M50" s="34" t="s">
        <v>56</v>
      </c>
      <c r="N50" s="34">
        <v>0.8</v>
      </c>
      <c r="O50" s="51">
        <f t="shared" si="1"/>
        <v>11.338000000000001</v>
      </c>
      <c r="P50" s="34">
        <v>1</v>
      </c>
      <c r="Q50" s="51">
        <f>O50*P50</f>
        <v>11.338000000000001</v>
      </c>
      <c r="R50" s="33">
        <v>31</v>
      </c>
      <c r="S50" s="3" t="s">
        <v>263</v>
      </c>
    </row>
    <row r="51" spans="1:19" ht="15">
      <c r="A51" s="30">
        <v>32</v>
      </c>
      <c r="B51" s="29" t="s">
        <v>71</v>
      </c>
      <c r="C51" s="29" t="s">
        <v>72</v>
      </c>
      <c r="D51" s="32" t="s">
        <v>274</v>
      </c>
      <c r="E51" s="32" t="s">
        <v>249</v>
      </c>
      <c r="F51" s="36">
        <v>2012</v>
      </c>
      <c r="G51" s="65" t="s">
        <v>25</v>
      </c>
      <c r="H51" s="66">
        <v>11.94</v>
      </c>
      <c r="I51" s="66">
        <v>13.45</v>
      </c>
      <c r="J51" s="66">
        <v>13.68</v>
      </c>
      <c r="K51" s="66">
        <v>17</v>
      </c>
      <c r="L51" s="8">
        <f>(H51+I51+J51+K51)/4</f>
        <v>14.0175</v>
      </c>
      <c r="M51" s="34" t="s">
        <v>56</v>
      </c>
      <c r="N51" s="34">
        <v>0.8</v>
      </c>
      <c r="O51" s="51">
        <f t="shared" si="1"/>
        <v>11.214</v>
      </c>
      <c r="P51" s="34">
        <v>1</v>
      </c>
      <c r="Q51" s="51">
        <f>O51*1</f>
        <v>11.214</v>
      </c>
      <c r="R51" s="33">
        <v>32</v>
      </c>
      <c r="S51" s="3" t="s">
        <v>263</v>
      </c>
    </row>
    <row r="52" spans="1:19" ht="15">
      <c r="A52" s="29">
        <v>33</v>
      </c>
      <c r="B52" s="29" t="s">
        <v>175</v>
      </c>
      <c r="C52" s="29" t="s">
        <v>63</v>
      </c>
      <c r="D52" s="30" t="s">
        <v>43</v>
      </c>
      <c r="E52" s="1" t="s">
        <v>29</v>
      </c>
      <c r="F52" s="33">
        <v>2015</v>
      </c>
      <c r="G52" s="65" t="s">
        <v>25</v>
      </c>
      <c r="H52" s="33">
        <v>12.33</v>
      </c>
      <c r="I52" s="51">
        <v>13.13</v>
      </c>
      <c r="J52" s="51">
        <v>13.1</v>
      </c>
      <c r="K52" s="51">
        <v>17</v>
      </c>
      <c r="L52" s="43">
        <f>(H52+I52+J52+K52)/4</f>
        <v>13.89</v>
      </c>
      <c r="M52" s="34" t="s">
        <v>56</v>
      </c>
      <c r="N52" s="34">
        <v>0.8</v>
      </c>
      <c r="O52" s="43">
        <f t="shared" si="1"/>
        <v>11.112000000000002</v>
      </c>
      <c r="P52" s="34">
        <v>1</v>
      </c>
      <c r="Q52" s="43">
        <v>11.11</v>
      </c>
      <c r="R52" s="33">
        <v>33</v>
      </c>
      <c r="S52" s="3" t="s">
        <v>263</v>
      </c>
    </row>
    <row r="53" spans="1:19" ht="15">
      <c r="A53" s="62">
        <v>34</v>
      </c>
      <c r="B53" s="29" t="s">
        <v>73</v>
      </c>
      <c r="C53" s="29" t="s">
        <v>74</v>
      </c>
      <c r="D53" s="30" t="s">
        <v>34</v>
      </c>
      <c r="E53" s="1" t="s">
        <v>29</v>
      </c>
      <c r="F53" s="33">
        <v>2013</v>
      </c>
      <c r="G53" s="65" t="s">
        <v>25</v>
      </c>
      <c r="H53" s="67">
        <v>11.84</v>
      </c>
      <c r="I53" s="51">
        <v>13.71</v>
      </c>
      <c r="J53" s="51">
        <v>13.63</v>
      </c>
      <c r="K53" s="51">
        <v>15.5</v>
      </c>
      <c r="L53" s="42">
        <v>13.67</v>
      </c>
      <c r="M53" s="34" t="s">
        <v>56</v>
      </c>
      <c r="N53" s="34">
        <v>0.8</v>
      </c>
      <c r="O53" s="51">
        <v>10.96</v>
      </c>
      <c r="P53" s="34">
        <v>1</v>
      </c>
      <c r="Q53" s="51">
        <v>10.96</v>
      </c>
      <c r="R53" s="33">
        <v>34</v>
      </c>
      <c r="S53" s="3" t="s">
        <v>263</v>
      </c>
    </row>
    <row r="54" spans="1:19" ht="15">
      <c r="A54" s="30">
        <v>35</v>
      </c>
      <c r="B54" s="30" t="s">
        <v>176</v>
      </c>
      <c r="C54" s="30" t="s">
        <v>177</v>
      </c>
      <c r="D54" s="29" t="s">
        <v>54</v>
      </c>
      <c r="E54" s="1" t="s">
        <v>55</v>
      </c>
      <c r="F54" s="33">
        <v>2015</v>
      </c>
      <c r="G54" s="65" t="s">
        <v>25</v>
      </c>
      <c r="H54" s="67">
        <v>11.94</v>
      </c>
      <c r="I54" s="5">
        <v>11.87</v>
      </c>
      <c r="J54" s="5">
        <v>12.9</v>
      </c>
      <c r="K54" s="5">
        <v>18</v>
      </c>
      <c r="L54" s="2">
        <f>(H54+I54+J54+18)/4</f>
        <v>13.6775</v>
      </c>
      <c r="M54" s="3" t="s">
        <v>56</v>
      </c>
      <c r="N54" s="3">
        <v>0.8</v>
      </c>
      <c r="O54" s="5">
        <f>L54*N54</f>
        <v>10.942</v>
      </c>
      <c r="P54" s="3">
        <v>1</v>
      </c>
      <c r="Q54" s="5">
        <f>O54*1</f>
        <v>10.942</v>
      </c>
      <c r="R54" s="33">
        <v>35</v>
      </c>
      <c r="S54" s="3" t="s">
        <v>263</v>
      </c>
    </row>
    <row r="55" spans="1:19" ht="15">
      <c r="A55" s="29">
        <v>36</v>
      </c>
      <c r="B55" s="30" t="s">
        <v>79</v>
      </c>
      <c r="C55" s="30" t="s">
        <v>80</v>
      </c>
      <c r="D55" s="30" t="s">
        <v>34</v>
      </c>
      <c r="E55" s="1" t="s">
        <v>29</v>
      </c>
      <c r="F55" s="33">
        <v>2014</v>
      </c>
      <c r="G55" s="65" t="s">
        <v>25</v>
      </c>
      <c r="H55" s="43">
        <v>11.56</v>
      </c>
      <c r="I55" s="43">
        <v>12.53</v>
      </c>
      <c r="J55" s="43">
        <v>12.83</v>
      </c>
      <c r="K55" s="43">
        <v>17.5</v>
      </c>
      <c r="L55" s="39">
        <v>13.63</v>
      </c>
      <c r="M55" s="33" t="s">
        <v>56</v>
      </c>
      <c r="N55" s="33">
        <v>0.8</v>
      </c>
      <c r="O55" s="43">
        <f>L55*N55</f>
        <v>10.904000000000002</v>
      </c>
      <c r="P55" s="33">
        <v>1</v>
      </c>
      <c r="Q55" s="43">
        <f>O55*1</f>
        <v>10.904000000000002</v>
      </c>
      <c r="R55" s="33">
        <v>36</v>
      </c>
      <c r="S55" s="3" t="s">
        <v>263</v>
      </c>
    </row>
    <row r="56" spans="1:19" ht="15">
      <c r="A56" s="62">
        <v>37</v>
      </c>
      <c r="B56" s="30" t="s">
        <v>178</v>
      </c>
      <c r="C56" s="30" t="s">
        <v>120</v>
      </c>
      <c r="D56" s="29" t="s">
        <v>121</v>
      </c>
      <c r="E56" s="29" t="s">
        <v>35</v>
      </c>
      <c r="F56" s="33">
        <v>2013</v>
      </c>
      <c r="G56" s="65" t="s">
        <v>25</v>
      </c>
      <c r="H56" s="43">
        <v>12.07</v>
      </c>
      <c r="I56" s="43">
        <v>11.09</v>
      </c>
      <c r="J56" s="43">
        <v>13.71</v>
      </c>
      <c r="K56" s="43">
        <v>17.5</v>
      </c>
      <c r="L56" s="39">
        <f>(H56+I56+J56+17.5)/4</f>
        <v>13.592500000000001</v>
      </c>
      <c r="M56" s="33" t="s">
        <v>56</v>
      </c>
      <c r="N56" s="33">
        <v>0.8</v>
      </c>
      <c r="O56" s="43">
        <f>L56*N56</f>
        <v>10.874000000000002</v>
      </c>
      <c r="P56" s="33">
        <v>1</v>
      </c>
      <c r="Q56" s="43">
        <f>O56*P56</f>
        <v>10.874000000000002</v>
      </c>
      <c r="R56" s="33">
        <v>37</v>
      </c>
      <c r="S56" s="3" t="s">
        <v>263</v>
      </c>
    </row>
    <row r="57" spans="1:19" ht="15">
      <c r="A57" s="30">
        <v>38</v>
      </c>
      <c r="B57" s="29" t="s">
        <v>81</v>
      </c>
      <c r="C57" s="29" t="s">
        <v>82</v>
      </c>
      <c r="D57" s="29" t="s">
        <v>83</v>
      </c>
      <c r="E57" s="1" t="s">
        <v>84</v>
      </c>
      <c r="F57" s="33">
        <v>2013</v>
      </c>
      <c r="G57" s="65" t="s">
        <v>25</v>
      </c>
      <c r="H57" s="51">
        <v>11.19</v>
      </c>
      <c r="I57" s="51">
        <v>11.56</v>
      </c>
      <c r="J57" s="51">
        <v>11.99</v>
      </c>
      <c r="K57" s="51">
        <v>18</v>
      </c>
      <c r="L57" s="42">
        <v>13.68</v>
      </c>
      <c r="M57" s="34" t="s">
        <v>56</v>
      </c>
      <c r="N57" s="34">
        <v>0.8</v>
      </c>
      <c r="O57" s="51">
        <v>10.84</v>
      </c>
      <c r="P57" s="34">
        <v>1</v>
      </c>
      <c r="Q57" s="51">
        <v>10.84</v>
      </c>
      <c r="R57" s="33">
        <v>38</v>
      </c>
      <c r="S57" s="3" t="s">
        <v>263</v>
      </c>
    </row>
    <row r="58" spans="1:19" ht="15">
      <c r="A58" s="29">
        <v>39</v>
      </c>
      <c r="B58" s="30" t="s">
        <v>85</v>
      </c>
      <c r="C58" s="30" t="s">
        <v>86</v>
      </c>
      <c r="D58" s="30" t="s">
        <v>28</v>
      </c>
      <c r="E58" s="1" t="s">
        <v>29</v>
      </c>
      <c r="F58" s="33">
        <v>2013</v>
      </c>
      <c r="G58" s="65" t="s">
        <v>25</v>
      </c>
      <c r="H58" s="43">
        <v>11.21</v>
      </c>
      <c r="I58" s="43">
        <v>11.95</v>
      </c>
      <c r="J58" s="43">
        <v>14.5</v>
      </c>
      <c r="K58" s="43">
        <v>16.5</v>
      </c>
      <c r="L58" s="39">
        <v>13.54</v>
      </c>
      <c r="M58" s="33" t="s">
        <v>56</v>
      </c>
      <c r="N58" s="33">
        <v>0.8</v>
      </c>
      <c r="O58" s="43">
        <v>10.83</v>
      </c>
      <c r="P58" s="33">
        <v>1</v>
      </c>
      <c r="Q58" s="43">
        <v>10.83</v>
      </c>
      <c r="R58" s="33">
        <v>39</v>
      </c>
      <c r="S58" s="3" t="s">
        <v>263</v>
      </c>
    </row>
    <row r="59" spans="1:19" ht="15">
      <c r="A59" s="62">
        <v>40</v>
      </c>
      <c r="B59" s="29" t="s">
        <v>179</v>
      </c>
      <c r="C59" s="29" t="s">
        <v>180</v>
      </c>
      <c r="D59" s="1" t="s">
        <v>28</v>
      </c>
      <c r="E59" s="1" t="s">
        <v>29</v>
      </c>
      <c r="F59" s="33">
        <v>2015</v>
      </c>
      <c r="G59" s="65" t="s">
        <v>25</v>
      </c>
      <c r="H59" s="51">
        <v>14.58</v>
      </c>
      <c r="I59" s="51">
        <v>10.6</v>
      </c>
      <c r="J59" s="51">
        <v>11.8</v>
      </c>
      <c r="K59" s="51">
        <v>17</v>
      </c>
      <c r="L59" s="39">
        <f>(H59+I59+J59+K59)/4</f>
        <v>13.495000000000001</v>
      </c>
      <c r="M59" s="34" t="s">
        <v>56</v>
      </c>
      <c r="N59" s="34">
        <v>0.8</v>
      </c>
      <c r="O59" s="43">
        <f>L59*N59</f>
        <v>10.796000000000001</v>
      </c>
      <c r="P59" s="34">
        <v>1</v>
      </c>
      <c r="Q59" s="43">
        <v>10.8</v>
      </c>
      <c r="R59" s="33">
        <v>40</v>
      </c>
      <c r="S59" s="3" t="s">
        <v>263</v>
      </c>
    </row>
    <row r="60" spans="1:19" ht="15">
      <c r="A60" s="30">
        <v>41</v>
      </c>
      <c r="B60" s="29" t="s">
        <v>181</v>
      </c>
      <c r="C60" s="29" t="s">
        <v>82</v>
      </c>
      <c r="D60" s="1" t="s">
        <v>28</v>
      </c>
      <c r="E60" s="1" t="s">
        <v>29</v>
      </c>
      <c r="F60" s="33">
        <v>2015</v>
      </c>
      <c r="G60" s="65" t="s">
        <v>25</v>
      </c>
      <c r="H60" s="30"/>
      <c r="I60" s="51">
        <v>12.49</v>
      </c>
      <c r="J60" s="51">
        <v>13.25</v>
      </c>
      <c r="K60" s="51">
        <v>16</v>
      </c>
      <c r="L60" s="39">
        <f>I60*0.4+J60*0.4+K60*0.2</f>
        <v>13.496000000000002</v>
      </c>
      <c r="M60" s="34" t="s">
        <v>56</v>
      </c>
      <c r="N60" s="34">
        <v>0.8</v>
      </c>
      <c r="O60" s="51">
        <f>L60*N60</f>
        <v>10.796800000000003</v>
      </c>
      <c r="P60" s="34">
        <v>1</v>
      </c>
      <c r="Q60" s="43">
        <f>O60*P60</f>
        <v>10.796800000000003</v>
      </c>
      <c r="R60" s="33">
        <v>41</v>
      </c>
      <c r="S60" s="3" t="s">
        <v>263</v>
      </c>
    </row>
    <row r="61" spans="1:19" ht="15">
      <c r="A61" s="29">
        <v>42</v>
      </c>
      <c r="B61" s="30" t="s">
        <v>182</v>
      </c>
      <c r="C61" s="30" t="s">
        <v>183</v>
      </c>
      <c r="D61" s="30" t="s">
        <v>28</v>
      </c>
      <c r="E61" s="1" t="s">
        <v>29</v>
      </c>
      <c r="F61" s="33">
        <v>2015</v>
      </c>
      <c r="G61" s="65" t="s">
        <v>25</v>
      </c>
      <c r="H61" s="43">
        <v>14.2</v>
      </c>
      <c r="I61" s="43">
        <v>11.22</v>
      </c>
      <c r="J61" s="43">
        <v>12</v>
      </c>
      <c r="K61" s="43">
        <v>16.5</v>
      </c>
      <c r="L61" s="39">
        <f>(H61+I61+J61+K61)/4</f>
        <v>13.48</v>
      </c>
      <c r="M61" s="33" t="s">
        <v>56</v>
      </c>
      <c r="N61" s="33">
        <v>0.8</v>
      </c>
      <c r="O61" s="43">
        <f>L61*0.8</f>
        <v>10.784</v>
      </c>
      <c r="P61" s="33">
        <v>1</v>
      </c>
      <c r="Q61" s="43">
        <v>10.78</v>
      </c>
      <c r="R61" s="33">
        <v>42</v>
      </c>
      <c r="S61" s="3" t="s">
        <v>263</v>
      </c>
    </row>
    <row r="62" spans="1:19" ht="15">
      <c r="A62" s="62">
        <v>43</v>
      </c>
      <c r="B62" s="29" t="s">
        <v>184</v>
      </c>
      <c r="C62" s="29" t="s">
        <v>185</v>
      </c>
      <c r="D62" s="1" t="s">
        <v>28</v>
      </c>
      <c r="E62" s="4" t="s">
        <v>29</v>
      </c>
      <c r="F62" s="33">
        <v>2015</v>
      </c>
      <c r="G62" s="65" t="s">
        <v>25</v>
      </c>
      <c r="H62" s="51"/>
      <c r="I62" s="51">
        <v>12.34</v>
      </c>
      <c r="J62" s="51">
        <v>13.11</v>
      </c>
      <c r="K62" s="51">
        <v>16.5</v>
      </c>
      <c r="L62" s="42">
        <f>I62*0.4+J62*0.4+16.5*0.2</f>
        <v>13.48</v>
      </c>
      <c r="M62" s="34" t="s">
        <v>56</v>
      </c>
      <c r="N62" s="34">
        <v>0.8</v>
      </c>
      <c r="O62" s="51">
        <f>L62*N62</f>
        <v>10.784</v>
      </c>
      <c r="P62" s="34">
        <v>1</v>
      </c>
      <c r="Q62" s="43">
        <v>10.78</v>
      </c>
      <c r="R62" s="33">
        <v>43</v>
      </c>
      <c r="S62" s="3" t="s">
        <v>263</v>
      </c>
    </row>
    <row r="63" spans="1:19" ht="15">
      <c r="A63" s="30">
        <v>44</v>
      </c>
      <c r="B63" s="30" t="s">
        <v>87</v>
      </c>
      <c r="C63" s="30" t="s">
        <v>88</v>
      </c>
      <c r="D63" s="1" t="s">
        <v>38</v>
      </c>
      <c r="E63" s="1" t="s">
        <v>29</v>
      </c>
      <c r="F63" s="33">
        <v>2014</v>
      </c>
      <c r="G63" s="65" t="s">
        <v>25</v>
      </c>
      <c r="H63" s="43">
        <v>10.32</v>
      </c>
      <c r="I63" s="43">
        <v>13.78</v>
      </c>
      <c r="J63" s="43">
        <v>13.45</v>
      </c>
      <c r="K63" s="43">
        <v>16</v>
      </c>
      <c r="L63" s="39">
        <v>13.39</v>
      </c>
      <c r="M63" s="33" t="s">
        <v>56</v>
      </c>
      <c r="N63" s="33">
        <v>0.8</v>
      </c>
      <c r="O63" s="43">
        <v>10.71</v>
      </c>
      <c r="P63" s="33">
        <v>1</v>
      </c>
      <c r="Q63" s="43">
        <v>10.71</v>
      </c>
      <c r="R63" s="33">
        <v>44</v>
      </c>
      <c r="S63" s="3" t="s">
        <v>263</v>
      </c>
    </row>
    <row r="64" spans="1:19" ht="15">
      <c r="A64" s="29">
        <v>45</v>
      </c>
      <c r="B64" s="30" t="s">
        <v>89</v>
      </c>
      <c r="C64" s="30" t="s">
        <v>90</v>
      </c>
      <c r="D64" s="30" t="s">
        <v>34</v>
      </c>
      <c r="E64" s="1" t="s">
        <v>29</v>
      </c>
      <c r="F64" s="33">
        <v>2013</v>
      </c>
      <c r="G64" s="65" t="s">
        <v>25</v>
      </c>
      <c r="H64" s="43">
        <v>12.43</v>
      </c>
      <c r="I64" s="43">
        <v>13.06</v>
      </c>
      <c r="J64" s="43">
        <v>13</v>
      </c>
      <c r="K64" s="43">
        <v>15</v>
      </c>
      <c r="L64" s="39">
        <v>13.37</v>
      </c>
      <c r="M64" s="33" t="s">
        <v>56</v>
      </c>
      <c r="N64" s="68">
        <v>0.8</v>
      </c>
      <c r="O64" s="43">
        <v>10.69</v>
      </c>
      <c r="P64" s="33">
        <v>1</v>
      </c>
      <c r="Q64" s="43">
        <v>10.69</v>
      </c>
      <c r="R64" s="33">
        <v>45</v>
      </c>
      <c r="S64" s="3" t="s">
        <v>263</v>
      </c>
    </row>
    <row r="65" spans="1:19" ht="15">
      <c r="A65" s="62">
        <v>46</v>
      </c>
      <c r="B65" s="30" t="s">
        <v>91</v>
      </c>
      <c r="C65" s="30" t="s">
        <v>92</v>
      </c>
      <c r="D65" s="30" t="s">
        <v>28</v>
      </c>
      <c r="E65" s="1" t="s">
        <v>29</v>
      </c>
      <c r="F65" s="33">
        <v>2014</v>
      </c>
      <c r="G65" s="65" t="s">
        <v>25</v>
      </c>
      <c r="H65" s="43">
        <v>11.72</v>
      </c>
      <c r="I65" s="43">
        <v>11.72</v>
      </c>
      <c r="J65" s="43">
        <v>13.7</v>
      </c>
      <c r="K65" s="43">
        <v>16.25</v>
      </c>
      <c r="L65" s="39">
        <v>13.35</v>
      </c>
      <c r="M65" s="33" t="s">
        <v>56</v>
      </c>
      <c r="N65" s="33">
        <v>0.8</v>
      </c>
      <c r="O65" s="43">
        <v>10.68</v>
      </c>
      <c r="P65" s="33">
        <v>1</v>
      </c>
      <c r="Q65" s="43">
        <v>10.68</v>
      </c>
      <c r="R65" s="33">
        <v>46</v>
      </c>
      <c r="S65" s="3" t="s">
        <v>263</v>
      </c>
    </row>
    <row r="66" spans="1:19" ht="15">
      <c r="A66" s="30">
        <v>47</v>
      </c>
      <c r="B66" s="29" t="s">
        <v>186</v>
      </c>
      <c r="C66" s="29" t="s">
        <v>187</v>
      </c>
      <c r="D66" s="29" t="s">
        <v>36</v>
      </c>
      <c r="E66" s="1" t="s">
        <v>27</v>
      </c>
      <c r="F66" s="33">
        <v>2015</v>
      </c>
      <c r="G66" s="65" t="s">
        <v>25</v>
      </c>
      <c r="H66" s="33">
        <v>14.78</v>
      </c>
      <c r="I66" s="51">
        <v>10.79</v>
      </c>
      <c r="J66" s="51">
        <v>11.67</v>
      </c>
      <c r="K66" s="51">
        <v>16</v>
      </c>
      <c r="L66" s="45">
        <f>(H66+I66+J66+K66)/4</f>
        <v>13.31</v>
      </c>
      <c r="M66" s="34" t="s">
        <v>56</v>
      </c>
      <c r="N66" s="34">
        <v>0.8</v>
      </c>
      <c r="O66" s="51">
        <f>L66*N66</f>
        <v>10.648000000000001</v>
      </c>
      <c r="P66" s="34">
        <v>1</v>
      </c>
      <c r="Q66" s="43">
        <f>O66*P66</f>
        <v>10.648000000000001</v>
      </c>
      <c r="R66" s="33">
        <v>47</v>
      </c>
      <c r="S66" s="3" t="s">
        <v>263</v>
      </c>
    </row>
    <row r="67" spans="1:19" ht="15">
      <c r="A67" s="29">
        <v>48</v>
      </c>
      <c r="B67" s="29" t="s">
        <v>188</v>
      </c>
      <c r="C67" s="29" t="s">
        <v>189</v>
      </c>
      <c r="D67" s="29" t="s">
        <v>83</v>
      </c>
      <c r="E67" s="1" t="s">
        <v>84</v>
      </c>
      <c r="F67" s="33">
        <v>2015</v>
      </c>
      <c r="G67" s="35" t="s">
        <v>25</v>
      </c>
      <c r="H67" s="51">
        <v>11.1</v>
      </c>
      <c r="I67" s="51">
        <v>12.69</v>
      </c>
      <c r="J67" s="51">
        <v>10.95</v>
      </c>
      <c r="K67" s="51">
        <v>18.25</v>
      </c>
      <c r="L67" s="43">
        <f>(H67+I67+J67+18.25)/4</f>
        <v>13.247499999999999</v>
      </c>
      <c r="M67" s="34" t="s">
        <v>56</v>
      </c>
      <c r="N67" s="34">
        <v>0.8</v>
      </c>
      <c r="O67" s="43">
        <f>L67*N67</f>
        <v>10.597999999999999</v>
      </c>
      <c r="P67" s="34">
        <v>1</v>
      </c>
      <c r="Q67" s="43">
        <f>O67*1</f>
        <v>10.597999999999999</v>
      </c>
      <c r="R67" s="33">
        <v>48</v>
      </c>
      <c r="S67" s="3" t="s">
        <v>263</v>
      </c>
    </row>
    <row r="68" spans="1:19" ht="15">
      <c r="A68" s="62">
        <v>49</v>
      </c>
      <c r="B68" s="30" t="s">
        <v>94</v>
      </c>
      <c r="C68" s="30" t="s">
        <v>95</v>
      </c>
      <c r="D68" s="30" t="s">
        <v>43</v>
      </c>
      <c r="E68" s="1" t="s">
        <v>29</v>
      </c>
      <c r="F68" s="33">
        <v>2011</v>
      </c>
      <c r="G68" s="65" t="s">
        <v>25</v>
      </c>
      <c r="H68" s="43">
        <v>13.01</v>
      </c>
      <c r="I68" s="43">
        <v>12.74</v>
      </c>
      <c r="J68" s="43">
        <v>14.16</v>
      </c>
      <c r="K68" s="43">
        <v>17</v>
      </c>
      <c r="L68" s="39">
        <v>14.23</v>
      </c>
      <c r="M68" s="33" t="s">
        <v>56</v>
      </c>
      <c r="N68" s="33">
        <v>0.8</v>
      </c>
      <c r="O68" s="43">
        <v>10.58</v>
      </c>
      <c r="P68" s="33">
        <v>1</v>
      </c>
      <c r="Q68" s="43">
        <v>10.58</v>
      </c>
      <c r="R68" s="33">
        <v>49</v>
      </c>
      <c r="S68" s="3" t="s">
        <v>263</v>
      </c>
    </row>
    <row r="69" spans="1:19" ht="15">
      <c r="A69" s="30">
        <v>50</v>
      </c>
      <c r="B69" s="29" t="s">
        <v>190</v>
      </c>
      <c r="C69" s="29" t="s">
        <v>191</v>
      </c>
      <c r="D69" s="30" t="s">
        <v>275</v>
      </c>
      <c r="E69" s="30" t="s">
        <v>250</v>
      </c>
      <c r="F69" s="33">
        <v>2015</v>
      </c>
      <c r="G69" s="65" t="s">
        <v>25</v>
      </c>
      <c r="H69" s="49">
        <v>11.28</v>
      </c>
      <c r="I69" s="38">
        <v>11.51</v>
      </c>
      <c r="J69" s="49">
        <v>13.93</v>
      </c>
      <c r="K69" s="49">
        <v>16</v>
      </c>
      <c r="L69" s="46">
        <f>(H69+I69+J69+16)/4</f>
        <v>13.18</v>
      </c>
      <c r="M69" s="38" t="s">
        <v>56</v>
      </c>
      <c r="N69" s="38">
        <v>0.8</v>
      </c>
      <c r="O69" s="49">
        <f aca="true" t="shared" si="2" ref="O69:O74">L69*N69</f>
        <v>10.544</v>
      </c>
      <c r="P69" s="38">
        <v>1</v>
      </c>
      <c r="Q69" s="49">
        <f>O69*1</f>
        <v>10.544</v>
      </c>
      <c r="R69" s="33">
        <v>50</v>
      </c>
      <c r="S69" s="3" t="s">
        <v>263</v>
      </c>
    </row>
    <row r="70" spans="1:19" ht="15">
      <c r="A70" s="29">
        <v>51</v>
      </c>
      <c r="B70" s="30" t="s">
        <v>96</v>
      </c>
      <c r="C70" s="30" t="s">
        <v>97</v>
      </c>
      <c r="D70" s="1" t="s">
        <v>38</v>
      </c>
      <c r="E70" s="1" t="s">
        <v>29</v>
      </c>
      <c r="F70" s="33">
        <v>2014</v>
      </c>
      <c r="G70" s="65" t="s">
        <v>25</v>
      </c>
      <c r="H70" s="43">
        <v>11.06</v>
      </c>
      <c r="I70" s="43">
        <v>12.96</v>
      </c>
      <c r="J70" s="43">
        <v>11.86</v>
      </c>
      <c r="K70" s="43">
        <v>16.5</v>
      </c>
      <c r="L70" s="39">
        <f>(H70+I70+J70+K70)/4</f>
        <v>13.095</v>
      </c>
      <c r="M70" s="33" t="s">
        <v>56</v>
      </c>
      <c r="N70" s="33">
        <v>0.8</v>
      </c>
      <c r="O70" s="43">
        <f t="shared" si="2"/>
        <v>10.476</v>
      </c>
      <c r="P70" s="33">
        <v>1</v>
      </c>
      <c r="Q70" s="43">
        <f>O70*1</f>
        <v>10.476</v>
      </c>
      <c r="R70" s="33">
        <v>51</v>
      </c>
      <c r="S70" s="3" t="s">
        <v>263</v>
      </c>
    </row>
    <row r="71" spans="1:19" ht="15">
      <c r="A71" s="62">
        <v>52</v>
      </c>
      <c r="B71" s="29" t="s">
        <v>192</v>
      </c>
      <c r="C71" s="29" t="s">
        <v>122</v>
      </c>
      <c r="D71" s="29" t="s">
        <v>121</v>
      </c>
      <c r="E71" s="29" t="s">
        <v>35</v>
      </c>
      <c r="F71" s="33">
        <v>2015</v>
      </c>
      <c r="G71" s="65" t="s">
        <v>25</v>
      </c>
      <c r="H71" s="51">
        <v>10.62</v>
      </c>
      <c r="I71" s="51">
        <v>12.32</v>
      </c>
      <c r="J71" s="51">
        <v>12.35</v>
      </c>
      <c r="K71" s="51">
        <v>17</v>
      </c>
      <c r="L71" s="42">
        <f>(H71+I71+J71+17)/4</f>
        <v>13.0725</v>
      </c>
      <c r="M71" s="34" t="s">
        <v>56</v>
      </c>
      <c r="N71" s="34">
        <v>0.8</v>
      </c>
      <c r="O71" s="51">
        <f t="shared" si="2"/>
        <v>10.458</v>
      </c>
      <c r="P71" s="34">
        <v>1</v>
      </c>
      <c r="Q71" s="51">
        <f>O71*P71</f>
        <v>10.458</v>
      </c>
      <c r="R71" s="33">
        <v>52</v>
      </c>
      <c r="S71" s="1" t="s">
        <v>263</v>
      </c>
    </row>
    <row r="72" spans="1:19" ht="15">
      <c r="A72" s="30">
        <v>53</v>
      </c>
      <c r="B72" s="29" t="s">
        <v>193</v>
      </c>
      <c r="C72" s="29" t="s">
        <v>194</v>
      </c>
      <c r="D72" s="30" t="s">
        <v>34</v>
      </c>
      <c r="E72" s="1" t="s">
        <v>29</v>
      </c>
      <c r="F72" s="33">
        <v>2015</v>
      </c>
      <c r="G72" s="65" t="s">
        <v>25</v>
      </c>
      <c r="H72" s="51">
        <v>10.09</v>
      </c>
      <c r="I72" s="51">
        <v>13.72</v>
      </c>
      <c r="J72" s="51">
        <v>12.66</v>
      </c>
      <c r="K72" s="51">
        <v>15.5</v>
      </c>
      <c r="L72" s="42">
        <f>(H72+I72+J72+15.5)/4</f>
        <v>12.9925</v>
      </c>
      <c r="M72" s="34" t="s">
        <v>56</v>
      </c>
      <c r="N72" s="34">
        <v>0.8</v>
      </c>
      <c r="O72" s="51">
        <f t="shared" si="2"/>
        <v>10.394</v>
      </c>
      <c r="P72" s="34">
        <v>1</v>
      </c>
      <c r="Q72" s="51">
        <f>O72*P72</f>
        <v>10.394</v>
      </c>
      <c r="R72" s="33">
        <v>53</v>
      </c>
      <c r="S72" s="3" t="s">
        <v>263</v>
      </c>
    </row>
    <row r="73" spans="1:19" ht="15">
      <c r="A73" s="29">
        <v>54</v>
      </c>
      <c r="B73" s="29" t="s">
        <v>195</v>
      </c>
      <c r="C73" s="29" t="s">
        <v>196</v>
      </c>
      <c r="D73" s="29" t="s">
        <v>276</v>
      </c>
      <c r="E73" s="29" t="s">
        <v>251</v>
      </c>
      <c r="F73" s="33">
        <v>2013</v>
      </c>
      <c r="G73" s="65" t="s">
        <v>25</v>
      </c>
      <c r="H73" s="43">
        <v>13.53</v>
      </c>
      <c r="I73" s="43">
        <v>10.66</v>
      </c>
      <c r="J73" s="43">
        <v>12.63</v>
      </c>
      <c r="K73" s="43">
        <v>15</v>
      </c>
      <c r="L73" s="39">
        <f>(H73+I73+J73+15)/4</f>
        <v>12.955</v>
      </c>
      <c r="M73" s="33" t="s">
        <v>56</v>
      </c>
      <c r="N73" s="33">
        <v>0.8</v>
      </c>
      <c r="O73" s="43">
        <f t="shared" si="2"/>
        <v>10.364</v>
      </c>
      <c r="P73" s="33">
        <v>1</v>
      </c>
      <c r="Q73" s="43">
        <f>O73*1</f>
        <v>10.364</v>
      </c>
      <c r="R73" s="33">
        <v>54</v>
      </c>
      <c r="S73" s="3" t="s">
        <v>263</v>
      </c>
    </row>
    <row r="74" spans="1:19" ht="15">
      <c r="A74" s="62">
        <v>55</v>
      </c>
      <c r="B74" s="29" t="s">
        <v>197</v>
      </c>
      <c r="C74" s="29" t="s">
        <v>198</v>
      </c>
      <c r="D74" s="30" t="s">
        <v>277</v>
      </c>
      <c r="E74" s="1" t="s">
        <v>252</v>
      </c>
      <c r="F74" s="33">
        <v>2015</v>
      </c>
      <c r="G74" s="65" t="s">
        <v>25</v>
      </c>
      <c r="H74" s="43">
        <v>11.11</v>
      </c>
      <c r="I74" s="43">
        <v>10.82</v>
      </c>
      <c r="J74" s="43">
        <v>12.27</v>
      </c>
      <c r="K74" s="43">
        <v>17</v>
      </c>
      <c r="L74" s="39">
        <f>(H74+I74+J74+17)/4</f>
        <v>12.8</v>
      </c>
      <c r="M74" s="33" t="s">
        <v>56</v>
      </c>
      <c r="N74" s="33">
        <v>0.8</v>
      </c>
      <c r="O74" s="43">
        <f t="shared" si="2"/>
        <v>10.240000000000002</v>
      </c>
      <c r="P74" s="33">
        <v>1</v>
      </c>
      <c r="Q74" s="43">
        <f>O74*1</f>
        <v>10.240000000000002</v>
      </c>
      <c r="R74" s="33">
        <v>55</v>
      </c>
      <c r="S74" s="3" t="s">
        <v>263</v>
      </c>
    </row>
    <row r="75" spans="1:19" ht="15">
      <c r="A75" s="30">
        <v>56</v>
      </c>
      <c r="B75" s="30" t="s">
        <v>99</v>
      </c>
      <c r="C75" s="30" t="s">
        <v>100</v>
      </c>
      <c r="D75" s="1" t="s">
        <v>38</v>
      </c>
      <c r="E75" s="1" t="s">
        <v>29</v>
      </c>
      <c r="F75" s="33">
        <v>2013</v>
      </c>
      <c r="G75" s="65" t="s">
        <v>25</v>
      </c>
      <c r="H75" s="43">
        <v>11.79</v>
      </c>
      <c r="I75" s="43">
        <v>10.5</v>
      </c>
      <c r="J75" s="43">
        <v>12.27</v>
      </c>
      <c r="K75" s="43">
        <v>16.5</v>
      </c>
      <c r="L75" s="39">
        <v>12.77</v>
      </c>
      <c r="M75" s="33" t="s">
        <v>56</v>
      </c>
      <c r="N75" s="33">
        <v>0.8</v>
      </c>
      <c r="O75" s="43">
        <v>10.22</v>
      </c>
      <c r="P75" s="33">
        <v>1</v>
      </c>
      <c r="Q75" s="43">
        <v>10.22</v>
      </c>
      <c r="R75" s="33">
        <v>56</v>
      </c>
      <c r="S75" s="3" t="s">
        <v>263</v>
      </c>
    </row>
    <row r="76" spans="1:19" ht="15">
      <c r="A76" s="29">
        <v>57</v>
      </c>
      <c r="B76" s="29" t="s">
        <v>199</v>
      </c>
      <c r="C76" s="29" t="s">
        <v>200</v>
      </c>
      <c r="D76" s="29" t="s">
        <v>54</v>
      </c>
      <c r="E76" s="1" t="s">
        <v>55</v>
      </c>
      <c r="F76" s="33">
        <v>2015</v>
      </c>
      <c r="G76" s="65" t="s">
        <v>25</v>
      </c>
      <c r="H76" s="51">
        <v>14.1</v>
      </c>
      <c r="I76" s="51">
        <v>13.31</v>
      </c>
      <c r="J76" s="51">
        <v>10.84</v>
      </c>
      <c r="K76" s="51">
        <v>18</v>
      </c>
      <c r="L76" s="42">
        <f>(H76+I76+J76+18)/4</f>
        <v>14.0625</v>
      </c>
      <c r="M76" s="34" t="s">
        <v>98</v>
      </c>
      <c r="N76" s="34">
        <v>0.7</v>
      </c>
      <c r="O76" s="43">
        <f>L76*N76</f>
        <v>9.84375</v>
      </c>
      <c r="P76" s="34">
        <v>1</v>
      </c>
      <c r="Q76" s="43">
        <f aca="true" t="shared" si="3" ref="Q76:Q83">O76*1</f>
        <v>9.84375</v>
      </c>
      <c r="R76" s="33">
        <v>57</v>
      </c>
      <c r="S76" s="3" t="s">
        <v>263</v>
      </c>
    </row>
    <row r="77" spans="1:19" ht="15">
      <c r="A77" s="62">
        <v>58</v>
      </c>
      <c r="B77" s="30" t="s">
        <v>101</v>
      </c>
      <c r="C77" s="30" t="s">
        <v>102</v>
      </c>
      <c r="D77" s="30" t="s">
        <v>34</v>
      </c>
      <c r="E77" s="1" t="s">
        <v>29</v>
      </c>
      <c r="F77" s="33">
        <v>2012</v>
      </c>
      <c r="G77" s="65" t="s">
        <v>25</v>
      </c>
      <c r="H77" s="43">
        <v>13.28</v>
      </c>
      <c r="I77" s="43">
        <v>13.05</v>
      </c>
      <c r="J77" s="43">
        <v>13.14</v>
      </c>
      <c r="K77" s="43">
        <v>16.5</v>
      </c>
      <c r="L77" s="39">
        <v>13.99</v>
      </c>
      <c r="M77" s="33" t="s">
        <v>98</v>
      </c>
      <c r="N77" s="33">
        <v>0.7</v>
      </c>
      <c r="O77" s="43">
        <f>L77*0.7</f>
        <v>9.793</v>
      </c>
      <c r="P77" s="33">
        <v>1</v>
      </c>
      <c r="Q77" s="43">
        <f t="shared" si="3"/>
        <v>9.793</v>
      </c>
      <c r="R77" s="33">
        <v>58</v>
      </c>
      <c r="S77" s="3" t="s">
        <v>263</v>
      </c>
    </row>
    <row r="78" spans="1:19" ht="15">
      <c r="A78" s="30">
        <v>59</v>
      </c>
      <c r="B78" s="29" t="s">
        <v>201</v>
      </c>
      <c r="C78" s="29" t="s">
        <v>104</v>
      </c>
      <c r="D78" s="30" t="s">
        <v>278</v>
      </c>
      <c r="E78" s="30" t="s">
        <v>253</v>
      </c>
      <c r="F78" s="34">
        <v>2013</v>
      </c>
      <c r="G78" s="35" t="s">
        <v>25</v>
      </c>
      <c r="H78" s="33">
        <v>13.07</v>
      </c>
      <c r="I78" s="39">
        <v>12.04</v>
      </c>
      <c r="J78" s="33">
        <v>14.63</v>
      </c>
      <c r="K78" s="51">
        <v>16</v>
      </c>
      <c r="L78" s="39">
        <f>(H78+I78+J78+K78)/4</f>
        <v>13.935</v>
      </c>
      <c r="M78" s="34" t="s">
        <v>98</v>
      </c>
      <c r="N78" s="33">
        <v>0.7</v>
      </c>
      <c r="O78" s="43">
        <f aca="true" t="shared" si="4" ref="O78:O89">L78*N78</f>
        <v>9.7545</v>
      </c>
      <c r="P78" s="34">
        <v>1</v>
      </c>
      <c r="Q78" s="43">
        <f t="shared" si="3"/>
        <v>9.7545</v>
      </c>
      <c r="R78" s="33">
        <v>59</v>
      </c>
      <c r="S78" s="3" t="s">
        <v>263</v>
      </c>
    </row>
    <row r="79" spans="1:19" ht="15">
      <c r="A79" s="29">
        <v>60</v>
      </c>
      <c r="B79" s="29" t="s">
        <v>202</v>
      </c>
      <c r="C79" s="29" t="s">
        <v>203</v>
      </c>
      <c r="D79" s="30" t="s">
        <v>277</v>
      </c>
      <c r="E79" s="1" t="s">
        <v>252</v>
      </c>
      <c r="F79" s="33">
        <v>2015</v>
      </c>
      <c r="G79" s="65" t="s">
        <v>25</v>
      </c>
      <c r="H79" s="43">
        <v>11.89</v>
      </c>
      <c r="I79" s="43">
        <v>12.34</v>
      </c>
      <c r="J79" s="43">
        <v>14.26</v>
      </c>
      <c r="K79" s="43">
        <v>17</v>
      </c>
      <c r="L79" s="39">
        <f>(H79+I79+J79+17)/4</f>
        <v>13.8725</v>
      </c>
      <c r="M79" s="33" t="s">
        <v>98</v>
      </c>
      <c r="N79" s="33">
        <v>0.7</v>
      </c>
      <c r="O79" s="43">
        <f t="shared" si="4"/>
        <v>9.710749999999999</v>
      </c>
      <c r="P79" s="33">
        <v>1</v>
      </c>
      <c r="Q79" s="43">
        <f t="shared" si="3"/>
        <v>9.710749999999999</v>
      </c>
      <c r="R79" s="33">
        <v>60</v>
      </c>
      <c r="S79" s="3" t="s">
        <v>263</v>
      </c>
    </row>
    <row r="80" spans="1:19" ht="15">
      <c r="A80" s="62">
        <v>61</v>
      </c>
      <c r="B80" s="29" t="s">
        <v>93</v>
      </c>
      <c r="C80" s="29" t="s">
        <v>78</v>
      </c>
      <c r="D80" s="29" t="s">
        <v>54</v>
      </c>
      <c r="E80" s="1" t="s">
        <v>55</v>
      </c>
      <c r="F80" s="33">
        <v>2015</v>
      </c>
      <c r="G80" s="65" t="s">
        <v>25</v>
      </c>
      <c r="H80" s="33">
        <v>12.24</v>
      </c>
      <c r="I80" s="39">
        <v>11.47</v>
      </c>
      <c r="J80" s="33">
        <v>12.93</v>
      </c>
      <c r="K80" s="51">
        <v>18</v>
      </c>
      <c r="L80" s="33">
        <f>(H80+I80+J80+K80)/4</f>
        <v>13.66</v>
      </c>
      <c r="M80" s="33" t="s">
        <v>98</v>
      </c>
      <c r="N80" s="33">
        <v>0.7</v>
      </c>
      <c r="O80" s="43">
        <f t="shared" si="4"/>
        <v>9.562</v>
      </c>
      <c r="P80" s="68">
        <v>1</v>
      </c>
      <c r="Q80" s="43">
        <f t="shared" si="3"/>
        <v>9.562</v>
      </c>
      <c r="R80" s="33">
        <v>61</v>
      </c>
      <c r="S80" s="3" t="s">
        <v>263</v>
      </c>
    </row>
    <row r="81" spans="1:19" ht="15">
      <c r="A81" s="30">
        <v>62</v>
      </c>
      <c r="B81" s="29" t="s">
        <v>204</v>
      </c>
      <c r="C81" s="29" t="s">
        <v>58</v>
      </c>
      <c r="D81" s="30" t="s">
        <v>279</v>
      </c>
      <c r="E81" s="29" t="s">
        <v>251</v>
      </c>
      <c r="F81" s="33">
        <v>2012</v>
      </c>
      <c r="G81" s="65" t="s">
        <v>25</v>
      </c>
      <c r="H81" s="51">
        <v>11.98</v>
      </c>
      <c r="I81" s="51">
        <v>11.17</v>
      </c>
      <c r="J81" s="51">
        <v>13.04</v>
      </c>
      <c r="K81" s="51">
        <v>16.5</v>
      </c>
      <c r="L81" s="42">
        <f>(H81+I81+J81+18)/4</f>
        <v>13.5475</v>
      </c>
      <c r="M81" s="34" t="s">
        <v>98</v>
      </c>
      <c r="N81" s="34">
        <v>0.7</v>
      </c>
      <c r="O81" s="51">
        <f t="shared" si="4"/>
        <v>9.483249999999998</v>
      </c>
      <c r="P81" s="34">
        <v>1</v>
      </c>
      <c r="Q81" s="51">
        <f t="shared" si="3"/>
        <v>9.483249999999998</v>
      </c>
      <c r="R81" s="33">
        <v>62</v>
      </c>
      <c r="S81" s="3" t="s">
        <v>263</v>
      </c>
    </row>
    <row r="82" spans="1:19" ht="15">
      <c r="A82" s="29">
        <v>63</v>
      </c>
      <c r="B82" s="29" t="s">
        <v>205</v>
      </c>
      <c r="C82" s="29" t="s">
        <v>206</v>
      </c>
      <c r="D82" s="30" t="s">
        <v>265</v>
      </c>
      <c r="E82" s="30" t="s">
        <v>243</v>
      </c>
      <c r="F82" s="33">
        <v>2015</v>
      </c>
      <c r="G82" s="65" t="s">
        <v>25</v>
      </c>
      <c r="H82" s="43">
        <v>12.75</v>
      </c>
      <c r="I82" s="43">
        <v>12.36</v>
      </c>
      <c r="J82" s="43">
        <v>13.63</v>
      </c>
      <c r="K82" s="43">
        <v>16</v>
      </c>
      <c r="L82" s="39">
        <f>I82*0.4+J82*0.4+15.67*0.2</f>
        <v>13.530000000000001</v>
      </c>
      <c r="M82" s="33" t="s">
        <v>98</v>
      </c>
      <c r="N82" s="33">
        <v>0.7</v>
      </c>
      <c r="O82" s="43">
        <f t="shared" si="4"/>
        <v>9.471</v>
      </c>
      <c r="P82" s="34">
        <v>1</v>
      </c>
      <c r="Q82" s="43">
        <f t="shared" si="3"/>
        <v>9.471</v>
      </c>
      <c r="R82" s="33">
        <v>63</v>
      </c>
      <c r="S82" s="3" t="s">
        <v>263</v>
      </c>
    </row>
    <row r="83" spans="1:19" ht="12" customHeight="1">
      <c r="A83" s="62">
        <v>64</v>
      </c>
      <c r="B83" s="29" t="s">
        <v>207</v>
      </c>
      <c r="C83" s="29" t="s">
        <v>208</v>
      </c>
      <c r="D83" s="29" t="s">
        <v>43</v>
      </c>
      <c r="E83" s="1" t="s">
        <v>29</v>
      </c>
      <c r="F83" s="33">
        <v>2015</v>
      </c>
      <c r="G83" s="65" t="s">
        <v>25</v>
      </c>
      <c r="H83" s="51">
        <v>12.22</v>
      </c>
      <c r="I83" s="51">
        <v>12.01</v>
      </c>
      <c r="J83" s="51">
        <v>10.58</v>
      </c>
      <c r="K83" s="51">
        <v>18.5</v>
      </c>
      <c r="L83" s="42">
        <f>(H83+I83+J83+K83)/4</f>
        <v>13.3275</v>
      </c>
      <c r="M83" s="34" t="s">
        <v>98</v>
      </c>
      <c r="N83" s="34">
        <v>0.7</v>
      </c>
      <c r="O83" s="43">
        <f t="shared" si="4"/>
        <v>9.32925</v>
      </c>
      <c r="P83" s="34">
        <v>1</v>
      </c>
      <c r="Q83" s="43">
        <f t="shared" si="3"/>
        <v>9.32925</v>
      </c>
      <c r="R83" s="33">
        <v>64</v>
      </c>
      <c r="S83" s="3" t="s">
        <v>263</v>
      </c>
    </row>
    <row r="84" spans="1:19" ht="13.5" customHeight="1">
      <c r="A84" s="30">
        <v>65</v>
      </c>
      <c r="B84" s="29" t="s">
        <v>209</v>
      </c>
      <c r="C84" s="29" t="s">
        <v>210</v>
      </c>
      <c r="D84" s="29" t="s">
        <v>36</v>
      </c>
      <c r="E84" s="1" t="s">
        <v>27</v>
      </c>
      <c r="F84" s="33">
        <v>2013</v>
      </c>
      <c r="G84" s="65" t="s">
        <v>25</v>
      </c>
      <c r="H84" s="51">
        <v>11.47</v>
      </c>
      <c r="I84" s="51">
        <v>11</v>
      </c>
      <c r="J84" s="51">
        <v>11.04</v>
      </c>
      <c r="K84" s="51">
        <v>19.5</v>
      </c>
      <c r="L84" s="42">
        <f>(H84+I84+J84+19.5)/4</f>
        <v>13.2525</v>
      </c>
      <c r="M84" s="34" t="s">
        <v>98</v>
      </c>
      <c r="N84" s="34">
        <v>0.7</v>
      </c>
      <c r="O84" s="51">
        <f t="shared" si="4"/>
        <v>9.27675</v>
      </c>
      <c r="P84" s="34">
        <v>1</v>
      </c>
      <c r="Q84" s="51">
        <f>O84*P84</f>
        <v>9.27675</v>
      </c>
      <c r="R84" s="33">
        <v>65</v>
      </c>
      <c r="S84" s="3" t="s">
        <v>263</v>
      </c>
    </row>
    <row r="85" spans="1:19" ht="15">
      <c r="A85" s="29">
        <v>66</v>
      </c>
      <c r="B85" s="28" t="s">
        <v>211</v>
      </c>
      <c r="C85" s="28" t="s">
        <v>212</v>
      </c>
      <c r="D85" s="31" t="s">
        <v>43</v>
      </c>
      <c r="E85" s="4" t="s">
        <v>29</v>
      </c>
      <c r="F85" s="35">
        <v>2015</v>
      </c>
      <c r="G85" s="65" t="s">
        <v>25</v>
      </c>
      <c r="H85" s="50">
        <v>10.97</v>
      </c>
      <c r="I85" s="50">
        <v>13.99</v>
      </c>
      <c r="J85" s="50">
        <v>11.01</v>
      </c>
      <c r="K85" s="50">
        <v>17</v>
      </c>
      <c r="L85" s="47">
        <f>(H85+I85+J85+17)/4</f>
        <v>13.2425</v>
      </c>
      <c r="M85" s="63" t="s">
        <v>98</v>
      </c>
      <c r="N85" s="63">
        <v>0.7</v>
      </c>
      <c r="O85" s="47">
        <f t="shared" si="4"/>
        <v>9.269749999999998</v>
      </c>
      <c r="P85" s="63">
        <v>1</v>
      </c>
      <c r="Q85" s="47">
        <f>O85*1</f>
        <v>9.269749999999998</v>
      </c>
      <c r="R85" s="33">
        <v>66</v>
      </c>
      <c r="S85" s="65" t="s">
        <v>263</v>
      </c>
    </row>
    <row r="86" spans="1:19" ht="15">
      <c r="A86" s="62">
        <v>67</v>
      </c>
      <c r="B86" s="29" t="s">
        <v>213</v>
      </c>
      <c r="C86" s="29" t="s">
        <v>214</v>
      </c>
      <c r="D86" s="30" t="s">
        <v>280</v>
      </c>
      <c r="E86" s="30" t="s">
        <v>254</v>
      </c>
      <c r="F86" s="33">
        <v>2011</v>
      </c>
      <c r="G86" s="3" t="s">
        <v>25</v>
      </c>
      <c r="H86" s="43">
        <v>12.41</v>
      </c>
      <c r="I86" s="43">
        <v>12.53</v>
      </c>
      <c r="J86" s="43">
        <v>11.95</v>
      </c>
      <c r="K86" s="39">
        <v>16</v>
      </c>
      <c r="L86" s="43">
        <f>(H86+I86+J86+K86)/4</f>
        <v>13.2225</v>
      </c>
      <c r="M86" s="33" t="s">
        <v>98</v>
      </c>
      <c r="N86" s="33">
        <v>0.7</v>
      </c>
      <c r="O86" s="43">
        <f t="shared" si="4"/>
        <v>9.255749999999999</v>
      </c>
      <c r="P86" s="34">
        <v>1</v>
      </c>
      <c r="Q86" s="43">
        <f>O86*1</f>
        <v>9.255749999999999</v>
      </c>
      <c r="R86" s="33">
        <v>67</v>
      </c>
      <c r="S86" s="65" t="s">
        <v>263</v>
      </c>
    </row>
    <row r="87" spans="1:19" ht="15">
      <c r="A87" s="30">
        <v>68</v>
      </c>
      <c r="B87" s="29" t="s">
        <v>215</v>
      </c>
      <c r="C87" s="29" t="s">
        <v>216</v>
      </c>
      <c r="D87" s="1" t="s">
        <v>28</v>
      </c>
      <c r="E87" s="1" t="s">
        <v>29</v>
      </c>
      <c r="F87" s="33">
        <v>2015</v>
      </c>
      <c r="G87" s="3" t="s">
        <v>25</v>
      </c>
      <c r="H87" s="51">
        <v>13.73</v>
      </c>
      <c r="I87" s="51">
        <v>10.47</v>
      </c>
      <c r="J87" s="51">
        <v>11.45</v>
      </c>
      <c r="K87" s="51">
        <v>17</v>
      </c>
      <c r="L87" s="42">
        <f>(H87+I87+J87+17)/4</f>
        <v>13.162500000000001</v>
      </c>
      <c r="M87" s="34" t="s">
        <v>98</v>
      </c>
      <c r="N87" s="34">
        <v>0.7</v>
      </c>
      <c r="O87" s="51">
        <f t="shared" si="4"/>
        <v>9.213750000000001</v>
      </c>
      <c r="P87" s="34">
        <v>1</v>
      </c>
      <c r="Q87" s="51">
        <f>O87*P87</f>
        <v>9.213750000000001</v>
      </c>
      <c r="R87" s="33">
        <v>68</v>
      </c>
      <c r="S87" s="65" t="s">
        <v>263</v>
      </c>
    </row>
    <row r="88" spans="1:19" ht="15">
      <c r="A88" s="29">
        <v>69</v>
      </c>
      <c r="B88" s="1" t="s">
        <v>217</v>
      </c>
      <c r="C88" s="1" t="s">
        <v>218</v>
      </c>
      <c r="D88" s="1" t="s">
        <v>43</v>
      </c>
      <c r="E88" s="1" t="s">
        <v>29</v>
      </c>
      <c r="F88" s="3">
        <v>2015</v>
      </c>
      <c r="G88" s="3" t="s">
        <v>25</v>
      </c>
      <c r="H88" s="5">
        <v>11.44</v>
      </c>
      <c r="I88" s="5">
        <v>13.99</v>
      </c>
      <c r="J88" s="5">
        <v>10.16</v>
      </c>
      <c r="K88" s="5">
        <v>16.5</v>
      </c>
      <c r="L88" s="2">
        <f>(H88+I88+J88+17)/4</f>
        <v>13.1475</v>
      </c>
      <c r="M88" s="3" t="s">
        <v>98</v>
      </c>
      <c r="N88" s="3">
        <v>0.7</v>
      </c>
      <c r="O88" s="5">
        <f t="shared" si="4"/>
        <v>9.20325</v>
      </c>
      <c r="P88" s="3">
        <v>1</v>
      </c>
      <c r="Q88" s="5">
        <f>O88*P88</f>
        <v>9.20325</v>
      </c>
      <c r="R88" s="33">
        <v>69</v>
      </c>
      <c r="S88" s="65" t="s">
        <v>263</v>
      </c>
    </row>
    <row r="89" spans="1:19" ht="15">
      <c r="A89" s="62">
        <v>70</v>
      </c>
      <c r="B89" s="29" t="s">
        <v>219</v>
      </c>
      <c r="C89" s="29" t="s">
        <v>220</v>
      </c>
      <c r="D89" s="31" t="s">
        <v>277</v>
      </c>
      <c r="E89" s="1" t="s">
        <v>252</v>
      </c>
      <c r="F89" s="33">
        <v>2015</v>
      </c>
      <c r="G89" s="3" t="s">
        <v>25</v>
      </c>
      <c r="H89" s="43">
        <v>11.8</v>
      </c>
      <c r="I89" s="43">
        <v>12.21</v>
      </c>
      <c r="J89" s="43">
        <v>13.06</v>
      </c>
      <c r="K89" s="43">
        <v>15.25</v>
      </c>
      <c r="L89" s="39">
        <f>(H89+I89+J89+15.25)/4</f>
        <v>13.08</v>
      </c>
      <c r="M89" s="39" t="s">
        <v>98</v>
      </c>
      <c r="N89" s="33">
        <v>0.7</v>
      </c>
      <c r="O89" s="43">
        <f t="shared" si="4"/>
        <v>9.155999999999999</v>
      </c>
      <c r="P89" s="33">
        <v>1</v>
      </c>
      <c r="Q89" s="43">
        <f>O89*1</f>
        <v>9.155999999999999</v>
      </c>
      <c r="R89" s="33">
        <v>70</v>
      </c>
      <c r="S89" s="65" t="s">
        <v>263</v>
      </c>
    </row>
    <row r="90" spans="1:19" ht="15">
      <c r="A90" s="30">
        <v>71</v>
      </c>
      <c r="B90" s="29" t="s">
        <v>106</v>
      </c>
      <c r="C90" s="29" t="s">
        <v>107</v>
      </c>
      <c r="D90" s="28" t="s">
        <v>108</v>
      </c>
      <c r="E90" s="1" t="s">
        <v>84</v>
      </c>
      <c r="F90" s="33">
        <v>2014</v>
      </c>
      <c r="G90" s="3" t="s">
        <v>25</v>
      </c>
      <c r="H90" s="51">
        <v>11.14</v>
      </c>
      <c r="I90" s="51">
        <v>12.11</v>
      </c>
      <c r="J90" s="51">
        <v>10.53</v>
      </c>
      <c r="K90" s="51">
        <v>18.5</v>
      </c>
      <c r="L90" s="42">
        <v>13.07</v>
      </c>
      <c r="M90" s="34" t="s">
        <v>98</v>
      </c>
      <c r="N90" s="34">
        <v>0.7</v>
      </c>
      <c r="O90" s="51">
        <v>9.15</v>
      </c>
      <c r="P90" s="34">
        <v>1</v>
      </c>
      <c r="Q90" s="51">
        <v>9.15</v>
      </c>
      <c r="R90" s="33">
        <v>71</v>
      </c>
      <c r="S90" s="65" t="s">
        <v>263</v>
      </c>
    </row>
    <row r="91" spans="1:19" ht="15">
      <c r="A91" s="29">
        <v>72</v>
      </c>
      <c r="B91" s="29" t="s">
        <v>103</v>
      </c>
      <c r="C91" s="29" t="s">
        <v>221</v>
      </c>
      <c r="D91" s="28" t="s">
        <v>281</v>
      </c>
      <c r="E91" s="1" t="s">
        <v>254</v>
      </c>
      <c r="F91" s="34">
        <v>2014</v>
      </c>
      <c r="G91" s="3" t="s">
        <v>25</v>
      </c>
      <c r="H91" s="51">
        <v>12.29</v>
      </c>
      <c r="I91" s="51">
        <v>12.02</v>
      </c>
      <c r="J91" s="51">
        <v>11.86</v>
      </c>
      <c r="K91" s="51">
        <v>16</v>
      </c>
      <c r="L91" s="43">
        <f>(H91+I91+J91+16)/4</f>
        <v>13.0425</v>
      </c>
      <c r="M91" s="34" t="s">
        <v>98</v>
      </c>
      <c r="N91" s="34">
        <v>0.7</v>
      </c>
      <c r="O91" s="51">
        <f>L91*N91</f>
        <v>9.12975</v>
      </c>
      <c r="P91" s="34">
        <v>1</v>
      </c>
      <c r="Q91" s="51">
        <f>O91*1</f>
        <v>9.12975</v>
      </c>
      <c r="R91" s="33">
        <v>72</v>
      </c>
      <c r="S91" s="65" t="s">
        <v>263</v>
      </c>
    </row>
    <row r="92" spans="1:19" ht="15">
      <c r="A92" s="62">
        <v>73</v>
      </c>
      <c r="B92" s="30" t="s">
        <v>222</v>
      </c>
      <c r="C92" s="30" t="s">
        <v>223</v>
      </c>
      <c r="D92" s="31" t="s">
        <v>282</v>
      </c>
      <c r="E92" s="30" t="s">
        <v>255</v>
      </c>
      <c r="F92" s="33">
        <v>2012</v>
      </c>
      <c r="G92" s="3" t="s">
        <v>25</v>
      </c>
      <c r="H92" s="43">
        <v>11.37</v>
      </c>
      <c r="I92" s="43">
        <v>12.52</v>
      </c>
      <c r="J92" s="43">
        <v>10.18</v>
      </c>
      <c r="K92" s="43">
        <v>16.5</v>
      </c>
      <c r="L92" s="39">
        <f>(H92+I92+J92+18)/4</f>
        <v>13.0175</v>
      </c>
      <c r="M92" s="33" t="s">
        <v>98</v>
      </c>
      <c r="N92" s="33">
        <v>0.7</v>
      </c>
      <c r="O92" s="43">
        <f>L92*N92</f>
        <v>9.11225</v>
      </c>
      <c r="P92" s="68">
        <v>1</v>
      </c>
      <c r="Q92" s="43">
        <f>O92*1</f>
        <v>9.11225</v>
      </c>
      <c r="R92" s="33">
        <v>73</v>
      </c>
      <c r="S92" s="65" t="s">
        <v>263</v>
      </c>
    </row>
    <row r="93" spans="1:19" ht="15">
      <c r="A93" s="30">
        <v>74</v>
      </c>
      <c r="B93" s="30" t="s">
        <v>110</v>
      </c>
      <c r="C93" s="30" t="s">
        <v>111</v>
      </c>
      <c r="D93" s="30" t="s">
        <v>34</v>
      </c>
      <c r="E93" s="1" t="s">
        <v>29</v>
      </c>
      <c r="F93" s="33">
        <v>2013</v>
      </c>
      <c r="G93" s="3" t="s">
        <v>25</v>
      </c>
      <c r="H93" s="43">
        <v>11.41</v>
      </c>
      <c r="I93" s="43">
        <v>12.85</v>
      </c>
      <c r="J93" s="43">
        <v>12.11</v>
      </c>
      <c r="K93" s="43">
        <v>15.5</v>
      </c>
      <c r="L93" s="39">
        <v>12.96</v>
      </c>
      <c r="M93" s="33" t="s">
        <v>98</v>
      </c>
      <c r="N93" s="33">
        <v>0.7</v>
      </c>
      <c r="O93" s="43">
        <v>9.08</v>
      </c>
      <c r="P93" s="33">
        <v>1</v>
      </c>
      <c r="Q93" s="43">
        <v>9.08</v>
      </c>
      <c r="R93" s="33">
        <v>74</v>
      </c>
      <c r="S93" s="65" t="s">
        <v>263</v>
      </c>
    </row>
    <row r="94" spans="1:19" ht="15">
      <c r="A94" s="29">
        <v>75</v>
      </c>
      <c r="B94" s="30" t="s">
        <v>112</v>
      </c>
      <c r="C94" s="30" t="s">
        <v>113</v>
      </c>
      <c r="D94" s="30" t="s">
        <v>34</v>
      </c>
      <c r="E94" s="1" t="s">
        <v>29</v>
      </c>
      <c r="F94" s="33">
        <v>2013</v>
      </c>
      <c r="G94" s="3" t="s">
        <v>25</v>
      </c>
      <c r="H94" s="43">
        <v>11.3</v>
      </c>
      <c r="I94" s="43">
        <v>12.24</v>
      </c>
      <c r="J94" s="43">
        <v>11.98</v>
      </c>
      <c r="K94" s="43">
        <v>16</v>
      </c>
      <c r="L94" s="39">
        <v>12.88</v>
      </c>
      <c r="M94" s="33" t="s">
        <v>98</v>
      </c>
      <c r="N94" s="33">
        <v>0.7</v>
      </c>
      <c r="O94" s="43">
        <v>9.02</v>
      </c>
      <c r="P94" s="33">
        <v>1</v>
      </c>
      <c r="Q94" s="43">
        <v>9.02</v>
      </c>
      <c r="R94" s="33">
        <v>75</v>
      </c>
      <c r="S94" s="65" t="s">
        <v>263</v>
      </c>
    </row>
    <row r="95" spans="1:19" ht="15">
      <c r="A95" s="62">
        <v>76</v>
      </c>
      <c r="B95" s="30" t="s">
        <v>114</v>
      </c>
      <c r="C95" s="30" t="s">
        <v>115</v>
      </c>
      <c r="D95" s="30" t="s">
        <v>43</v>
      </c>
      <c r="E95" s="1" t="s">
        <v>29</v>
      </c>
      <c r="F95" s="33">
        <v>2013</v>
      </c>
      <c r="G95" s="3" t="s">
        <v>25</v>
      </c>
      <c r="H95" s="43">
        <v>12.39</v>
      </c>
      <c r="I95" s="43">
        <v>10.98</v>
      </c>
      <c r="J95" s="43">
        <v>11.1</v>
      </c>
      <c r="K95" s="43">
        <v>16.5</v>
      </c>
      <c r="L95" s="39">
        <v>12.74</v>
      </c>
      <c r="M95" s="33" t="s">
        <v>109</v>
      </c>
      <c r="N95" s="33">
        <v>0.6</v>
      </c>
      <c r="O95" s="43">
        <v>8.91</v>
      </c>
      <c r="P95" s="33">
        <v>1</v>
      </c>
      <c r="Q95" s="43">
        <v>8.91</v>
      </c>
      <c r="R95" s="33">
        <v>76</v>
      </c>
      <c r="S95" s="65" t="s">
        <v>263</v>
      </c>
    </row>
    <row r="96" spans="1:19" ht="15">
      <c r="A96" s="30">
        <v>77</v>
      </c>
      <c r="B96" s="29" t="s">
        <v>116</v>
      </c>
      <c r="C96" s="29" t="s">
        <v>117</v>
      </c>
      <c r="D96" s="29" t="s">
        <v>283</v>
      </c>
      <c r="E96" s="1" t="s">
        <v>51</v>
      </c>
      <c r="F96" s="34">
        <v>2012</v>
      </c>
      <c r="G96" s="3" t="s">
        <v>25</v>
      </c>
      <c r="H96" s="51">
        <v>11.24</v>
      </c>
      <c r="I96" s="51">
        <v>11.12</v>
      </c>
      <c r="J96" s="51">
        <v>11.97</v>
      </c>
      <c r="K96" s="51">
        <v>16</v>
      </c>
      <c r="L96" s="42">
        <v>12.46</v>
      </c>
      <c r="M96" s="34" t="s">
        <v>98</v>
      </c>
      <c r="N96" s="34">
        <v>0.7</v>
      </c>
      <c r="O96" s="51">
        <v>8.72</v>
      </c>
      <c r="P96" s="34">
        <v>1</v>
      </c>
      <c r="Q96" s="51">
        <v>8.72</v>
      </c>
      <c r="R96" s="33">
        <v>77</v>
      </c>
      <c r="S96" s="65" t="s">
        <v>263</v>
      </c>
    </row>
    <row r="97" spans="1:19" ht="13.5" customHeight="1">
      <c r="A97" s="29">
        <v>78</v>
      </c>
      <c r="B97" s="30" t="s">
        <v>118</v>
      </c>
      <c r="C97" s="30" t="s">
        <v>119</v>
      </c>
      <c r="D97" s="30" t="s">
        <v>28</v>
      </c>
      <c r="E97" s="1" t="s">
        <v>29</v>
      </c>
      <c r="F97" s="37">
        <v>2013</v>
      </c>
      <c r="G97" s="3" t="s">
        <v>25</v>
      </c>
      <c r="H97" s="43">
        <v>11.62</v>
      </c>
      <c r="I97" s="43">
        <v>10.15</v>
      </c>
      <c r="J97" s="43">
        <v>11.35</v>
      </c>
      <c r="K97" s="43">
        <v>16.5</v>
      </c>
      <c r="L97" s="39">
        <f>(H97+I97+J97+K97)/4</f>
        <v>12.405</v>
      </c>
      <c r="M97" s="33" t="s">
        <v>98</v>
      </c>
      <c r="N97" s="33">
        <v>0.7</v>
      </c>
      <c r="O97" s="43">
        <f>L97*0.7</f>
        <v>8.683499999999999</v>
      </c>
      <c r="P97" s="33">
        <v>1</v>
      </c>
      <c r="Q97" s="43">
        <f>O97*1</f>
        <v>8.683499999999999</v>
      </c>
      <c r="R97" s="33">
        <v>78</v>
      </c>
      <c r="S97" s="65" t="s">
        <v>263</v>
      </c>
    </row>
    <row r="98" spans="1:19" ht="15">
      <c r="A98" s="62">
        <v>79</v>
      </c>
      <c r="B98" s="29" t="s">
        <v>186</v>
      </c>
      <c r="C98" s="29" t="s">
        <v>210</v>
      </c>
      <c r="D98" s="29" t="s">
        <v>284</v>
      </c>
      <c r="E98" s="30" t="s">
        <v>84</v>
      </c>
      <c r="F98" s="33">
        <v>2010</v>
      </c>
      <c r="G98" s="33" t="s">
        <v>25</v>
      </c>
      <c r="H98" s="33">
        <v>12.72</v>
      </c>
      <c r="I98" s="33">
        <v>11.42</v>
      </c>
      <c r="J98" s="39">
        <v>11.51</v>
      </c>
      <c r="K98" s="45">
        <v>15.5</v>
      </c>
      <c r="L98" s="39">
        <f>(H98+I98+J98+K98)/4</f>
        <v>12.7875</v>
      </c>
      <c r="M98" s="33" t="s">
        <v>98</v>
      </c>
      <c r="N98" s="33">
        <v>0.7</v>
      </c>
      <c r="O98" s="43">
        <f>L98*P98</f>
        <v>10.23</v>
      </c>
      <c r="P98" s="33">
        <v>0.8</v>
      </c>
      <c r="Q98" s="43">
        <f>O98*P98</f>
        <v>8.184000000000001</v>
      </c>
      <c r="R98" s="33">
        <v>79</v>
      </c>
      <c r="S98" s="65" t="s">
        <v>263</v>
      </c>
    </row>
    <row r="99" spans="1:19" ht="15">
      <c r="A99" s="30">
        <v>80</v>
      </c>
      <c r="B99" s="29" t="s">
        <v>285</v>
      </c>
      <c r="C99" s="29" t="s">
        <v>286</v>
      </c>
      <c r="D99" s="29" t="s">
        <v>287</v>
      </c>
      <c r="E99" s="1" t="s">
        <v>288</v>
      </c>
      <c r="F99" s="34">
        <v>2014</v>
      </c>
      <c r="G99" s="3" t="s">
        <v>25</v>
      </c>
      <c r="H99" s="33"/>
      <c r="I99" s="33"/>
      <c r="J99" s="39"/>
      <c r="K99" s="45"/>
      <c r="L99" s="39">
        <v>13.38</v>
      </c>
      <c r="M99" s="33"/>
      <c r="N99" s="33"/>
      <c r="O99" s="43">
        <v>8.03</v>
      </c>
      <c r="P99" s="33"/>
      <c r="Q99" s="43">
        <v>8.03</v>
      </c>
      <c r="R99" s="33">
        <v>80</v>
      </c>
      <c r="S99" s="65" t="s">
        <v>263</v>
      </c>
    </row>
    <row r="100" spans="1:19" ht="15">
      <c r="A100" s="29">
        <v>81</v>
      </c>
      <c r="B100" s="29" t="s">
        <v>224</v>
      </c>
      <c r="C100" s="29" t="s">
        <v>45</v>
      </c>
      <c r="D100" s="29" t="s">
        <v>289</v>
      </c>
      <c r="E100" s="1" t="s">
        <v>252</v>
      </c>
      <c r="F100" s="33">
        <v>2013</v>
      </c>
      <c r="G100" s="3" t="s">
        <v>25</v>
      </c>
      <c r="H100" s="33">
        <v>10.04</v>
      </c>
      <c r="I100" s="39">
        <v>10.52</v>
      </c>
      <c r="J100" s="33">
        <v>10.13</v>
      </c>
      <c r="K100" s="33">
        <v>14.5</v>
      </c>
      <c r="L100" s="39">
        <f>(H100+I100+J100+K100)/4</f>
        <v>11.2975</v>
      </c>
      <c r="M100" s="33" t="s">
        <v>98</v>
      </c>
      <c r="N100" s="33">
        <v>0.7</v>
      </c>
      <c r="O100" s="43">
        <f aca="true" t="shared" si="5" ref="O100:O112">L100*N100</f>
        <v>7.908249999999999</v>
      </c>
      <c r="P100" s="68">
        <v>1</v>
      </c>
      <c r="Q100" s="43">
        <f>O100*1</f>
        <v>7.908249999999999</v>
      </c>
      <c r="R100" s="33">
        <v>81</v>
      </c>
      <c r="S100" s="65" t="s">
        <v>263</v>
      </c>
    </row>
    <row r="101" spans="1:19" ht="15">
      <c r="A101" s="62">
        <v>82</v>
      </c>
      <c r="B101" s="29" t="s">
        <v>37</v>
      </c>
      <c r="C101" s="29" t="s">
        <v>225</v>
      </c>
      <c r="D101" s="30" t="s">
        <v>43</v>
      </c>
      <c r="E101" s="1" t="s">
        <v>29</v>
      </c>
      <c r="F101" s="33">
        <v>2015</v>
      </c>
      <c r="G101" s="3" t="s">
        <v>25</v>
      </c>
      <c r="H101" s="51">
        <v>11.52</v>
      </c>
      <c r="I101" s="51">
        <v>13.31</v>
      </c>
      <c r="J101" s="51">
        <v>11.2</v>
      </c>
      <c r="K101" s="51">
        <v>16</v>
      </c>
      <c r="L101" s="39">
        <f>(H101+I101+J101+K101)/4</f>
        <v>13.0075</v>
      </c>
      <c r="M101" s="34" t="s">
        <v>109</v>
      </c>
      <c r="N101" s="34">
        <v>0.6</v>
      </c>
      <c r="O101" s="51">
        <f t="shared" si="5"/>
        <v>7.8045</v>
      </c>
      <c r="P101" s="34">
        <v>1</v>
      </c>
      <c r="Q101" s="43">
        <v>7.8</v>
      </c>
      <c r="R101" s="33">
        <v>82</v>
      </c>
      <c r="S101" s="65" t="s">
        <v>263</v>
      </c>
    </row>
    <row r="102" spans="1:19" ht="15">
      <c r="A102" s="30">
        <v>83</v>
      </c>
      <c r="B102" s="29" t="s">
        <v>226</v>
      </c>
      <c r="C102" s="29" t="s">
        <v>57</v>
      </c>
      <c r="D102" s="29" t="s">
        <v>290</v>
      </c>
      <c r="E102" s="29" t="s">
        <v>256</v>
      </c>
      <c r="F102" s="33">
        <v>2015</v>
      </c>
      <c r="G102" s="3" t="s">
        <v>25</v>
      </c>
      <c r="H102" s="43">
        <v>11.79</v>
      </c>
      <c r="I102" s="43">
        <v>11.29</v>
      </c>
      <c r="J102" s="43">
        <v>12.82</v>
      </c>
      <c r="K102" s="43">
        <v>16</v>
      </c>
      <c r="L102" s="39">
        <f>(H102+I102+J102+16)/4</f>
        <v>12.975</v>
      </c>
      <c r="M102" s="33" t="s">
        <v>109</v>
      </c>
      <c r="N102" s="33">
        <v>0.6</v>
      </c>
      <c r="O102" s="43">
        <f t="shared" si="5"/>
        <v>7.784999999999999</v>
      </c>
      <c r="P102" s="33">
        <v>1</v>
      </c>
      <c r="Q102" s="43">
        <f>O102*1</f>
        <v>7.784999999999999</v>
      </c>
      <c r="R102" s="33">
        <v>83</v>
      </c>
      <c r="S102" s="65" t="s">
        <v>263</v>
      </c>
    </row>
    <row r="103" spans="1:19" ht="15">
      <c r="A103" s="29">
        <v>84</v>
      </c>
      <c r="B103" s="29" t="s">
        <v>227</v>
      </c>
      <c r="C103" s="29" t="s">
        <v>120</v>
      </c>
      <c r="D103" s="30" t="s">
        <v>291</v>
      </c>
      <c r="E103" s="30" t="s">
        <v>292</v>
      </c>
      <c r="F103" s="34">
        <v>2014</v>
      </c>
      <c r="G103" s="33" t="s">
        <v>25</v>
      </c>
      <c r="H103" s="51"/>
      <c r="I103" s="51">
        <v>10.76</v>
      </c>
      <c r="J103" s="51">
        <v>13.83</v>
      </c>
      <c r="K103" s="51">
        <v>15.67</v>
      </c>
      <c r="L103" s="42">
        <f>I103*0.4+J103*0.4+15.67*0.2</f>
        <v>12.97</v>
      </c>
      <c r="M103" s="33" t="s">
        <v>109</v>
      </c>
      <c r="N103" s="33">
        <v>0.6</v>
      </c>
      <c r="O103" s="51">
        <f t="shared" si="5"/>
        <v>7.782</v>
      </c>
      <c r="P103" s="34">
        <v>1</v>
      </c>
      <c r="Q103" s="51">
        <f>O103*1</f>
        <v>7.782</v>
      </c>
      <c r="R103" s="33">
        <v>84</v>
      </c>
      <c r="S103" s="65" t="s">
        <v>263</v>
      </c>
    </row>
    <row r="104" spans="1:19" ht="15">
      <c r="A104" s="62">
        <v>85</v>
      </c>
      <c r="B104" s="29" t="s">
        <v>228</v>
      </c>
      <c r="C104" s="29" t="s">
        <v>229</v>
      </c>
      <c r="D104" s="30" t="s">
        <v>274</v>
      </c>
      <c r="E104" s="1" t="s">
        <v>252</v>
      </c>
      <c r="F104" s="33">
        <v>2012</v>
      </c>
      <c r="G104" s="3" t="s">
        <v>25</v>
      </c>
      <c r="H104" s="43">
        <v>10.76</v>
      </c>
      <c r="I104" s="43">
        <v>11.57</v>
      </c>
      <c r="J104" s="43">
        <v>11.35</v>
      </c>
      <c r="K104" s="43">
        <v>15.5</v>
      </c>
      <c r="L104" s="48">
        <f>(H104+I104+J104+18)/4</f>
        <v>12.92</v>
      </c>
      <c r="M104" s="33" t="s">
        <v>109</v>
      </c>
      <c r="N104" s="33">
        <v>0.6</v>
      </c>
      <c r="O104" s="43">
        <f t="shared" si="5"/>
        <v>7.752</v>
      </c>
      <c r="P104" s="33">
        <v>1</v>
      </c>
      <c r="Q104" s="43">
        <f>O104*1</f>
        <v>7.752</v>
      </c>
      <c r="R104" s="33">
        <v>85</v>
      </c>
      <c r="S104" s="65" t="s">
        <v>263</v>
      </c>
    </row>
    <row r="105" spans="1:19" ht="13.5" customHeight="1">
      <c r="A105" s="30">
        <v>86</v>
      </c>
      <c r="B105" s="30" t="s">
        <v>124</v>
      </c>
      <c r="C105" s="30" t="s">
        <v>42</v>
      </c>
      <c r="D105" s="1" t="s">
        <v>38</v>
      </c>
      <c r="E105" s="1" t="s">
        <v>29</v>
      </c>
      <c r="F105" s="33">
        <v>2014</v>
      </c>
      <c r="G105" s="3" t="s">
        <v>25</v>
      </c>
      <c r="H105" s="5">
        <v>10.1</v>
      </c>
      <c r="I105" s="43">
        <v>13.76</v>
      </c>
      <c r="J105" s="43">
        <v>10.95</v>
      </c>
      <c r="K105" s="43">
        <v>16.5</v>
      </c>
      <c r="L105" s="39">
        <v>12.83</v>
      </c>
      <c r="M105" s="33" t="s">
        <v>56</v>
      </c>
      <c r="N105" s="33">
        <v>0.8</v>
      </c>
      <c r="O105" s="43">
        <f t="shared" si="5"/>
        <v>10.264000000000001</v>
      </c>
      <c r="P105" s="33">
        <v>1</v>
      </c>
      <c r="Q105" s="43">
        <v>7.7</v>
      </c>
      <c r="R105" s="33">
        <v>86</v>
      </c>
      <c r="S105" s="65" t="s">
        <v>263</v>
      </c>
    </row>
    <row r="106" spans="1:19" ht="15">
      <c r="A106" s="29">
        <v>87</v>
      </c>
      <c r="B106" s="29" t="s">
        <v>230</v>
      </c>
      <c r="C106" s="29" t="s">
        <v>231</v>
      </c>
      <c r="D106" s="1" t="s">
        <v>28</v>
      </c>
      <c r="E106" s="1" t="s">
        <v>29</v>
      </c>
      <c r="F106" s="33">
        <v>2015</v>
      </c>
      <c r="G106" s="3" t="s">
        <v>25</v>
      </c>
      <c r="H106" s="30"/>
      <c r="I106" s="51">
        <v>12.43</v>
      </c>
      <c r="J106" s="51">
        <v>12</v>
      </c>
      <c r="K106" s="51">
        <v>14.5</v>
      </c>
      <c r="L106" s="39">
        <f>I106*0.4+J106*0.4+K106*0.2</f>
        <v>12.672000000000002</v>
      </c>
      <c r="M106" s="34" t="s">
        <v>109</v>
      </c>
      <c r="N106" s="34">
        <v>0.6</v>
      </c>
      <c r="O106" s="51">
        <f t="shared" si="5"/>
        <v>7.603200000000001</v>
      </c>
      <c r="P106" s="34">
        <v>1</v>
      </c>
      <c r="Q106" s="43">
        <f>O106*P106</f>
        <v>7.603200000000001</v>
      </c>
      <c r="R106" s="33">
        <v>87</v>
      </c>
      <c r="S106" s="65" t="s">
        <v>263</v>
      </c>
    </row>
    <row r="107" spans="1:19" ht="12.75" customHeight="1">
      <c r="A107" s="62">
        <v>88</v>
      </c>
      <c r="B107" s="30" t="s">
        <v>232</v>
      </c>
      <c r="C107" s="30" t="s">
        <v>233</v>
      </c>
      <c r="D107" s="1" t="s">
        <v>28</v>
      </c>
      <c r="E107" s="1" t="s">
        <v>29</v>
      </c>
      <c r="F107" s="33">
        <v>2015</v>
      </c>
      <c r="G107" s="3" t="s">
        <v>25</v>
      </c>
      <c r="H107" s="43">
        <v>13.3</v>
      </c>
      <c r="I107" s="43">
        <v>10.42</v>
      </c>
      <c r="J107" s="43">
        <v>10.35</v>
      </c>
      <c r="K107" s="43">
        <v>16.5</v>
      </c>
      <c r="L107" s="39">
        <f>(H107+I107+J107+16.5)/4</f>
        <v>12.6425</v>
      </c>
      <c r="M107" s="33" t="s">
        <v>109</v>
      </c>
      <c r="N107" s="33">
        <v>0.6</v>
      </c>
      <c r="O107" s="43">
        <f t="shared" si="5"/>
        <v>7.5855</v>
      </c>
      <c r="P107" s="33">
        <v>1</v>
      </c>
      <c r="Q107" s="43">
        <f>O107*P107</f>
        <v>7.5855</v>
      </c>
      <c r="R107" s="33">
        <v>88</v>
      </c>
      <c r="S107" s="65" t="s">
        <v>263</v>
      </c>
    </row>
    <row r="108" spans="1:19" ht="15">
      <c r="A108" s="30">
        <v>89</v>
      </c>
      <c r="B108" s="26" t="s">
        <v>128</v>
      </c>
      <c r="C108" s="26" t="s">
        <v>129</v>
      </c>
      <c r="D108" s="26" t="s">
        <v>293</v>
      </c>
      <c r="E108" s="1" t="s">
        <v>257</v>
      </c>
      <c r="F108" s="38">
        <v>2014</v>
      </c>
      <c r="G108" s="3" t="s">
        <v>25</v>
      </c>
      <c r="H108" s="26"/>
      <c r="I108" s="26"/>
      <c r="J108" s="46">
        <f>682.933/60</f>
        <v>11.382216666666666</v>
      </c>
      <c r="K108" s="49">
        <f>810.813/60</f>
        <v>13.51355</v>
      </c>
      <c r="L108" s="49">
        <f>(J108+K108)/2</f>
        <v>12.447883333333333</v>
      </c>
      <c r="M108" s="38" t="s">
        <v>109</v>
      </c>
      <c r="N108" s="38">
        <v>0.6</v>
      </c>
      <c r="O108" s="49">
        <f t="shared" si="5"/>
        <v>7.46873</v>
      </c>
      <c r="P108" s="38">
        <v>1</v>
      </c>
      <c r="Q108" s="49">
        <f>O108*1</f>
        <v>7.46873</v>
      </c>
      <c r="R108" s="33">
        <v>89</v>
      </c>
      <c r="S108" s="65" t="s">
        <v>263</v>
      </c>
    </row>
    <row r="109" spans="1:19" ht="15">
      <c r="A109" s="29">
        <v>90</v>
      </c>
      <c r="B109" s="30" t="s">
        <v>294</v>
      </c>
      <c r="C109" s="30" t="s">
        <v>122</v>
      </c>
      <c r="D109" s="30" t="s">
        <v>295</v>
      </c>
      <c r="E109" s="1" t="s">
        <v>296</v>
      </c>
      <c r="F109" s="33">
        <v>2015</v>
      </c>
      <c r="G109" s="3" t="s">
        <v>25</v>
      </c>
      <c r="H109" s="26"/>
      <c r="I109" s="26"/>
      <c r="J109" s="46"/>
      <c r="K109" s="49"/>
      <c r="L109" s="39">
        <v>12.38</v>
      </c>
      <c r="M109" s="38"/>
      <c r="N109" s="38"/>
      <c r="O109" s="49">
        <v>7.43</v>
      </c>
      <c r="P109" s="38"/>
      <c r="Q109" s="49">
        <v>7.43</v>
      </c>
      <c r="R109" s="33">
        <v>90</v>
      </c>
      <c r="S109" s="65" t="s">
        <v>263</v>
      </c>
    </row>
    <row r="110" spans="1:19" ht="13.5" customHeight="1">
      <c r="A110" s="62">
        <v>91</v>
      </c>
      <c r="B110" s="29" t="s">
        <v>234</v>
      </c>
      <c r="C110" s="29" t="s">
        <v>235</v>
      </c>
      <c r="D110" s="1" t="s">
        <v>28</v>
      </c>
      <c r="E110" s="1" t="s">
        <v>29</v>
      </c>
      <c r="F110" s="33">
        <v>2015</v>
      </c>
      <c r="G110" s="3" t="s">
        <v>25</v>
      </c>
      <c r="H110" s="51">
        <v>10</v>
      </c>
      <c r="I110" s="51">
        <v>10.95</v>
      </c>
      <c r="J110" s="51">
        <v>11.75</v>
      </c>
      <c r="K110" s="51">
        <v>16.5</v>
      </c>
      <c r="L110" s="39">
        <f>(H110+I110+J110+K110)/4</f>
        <v>12.3</v>
      </c>
      <c r="M110" s="34" t="s">
        <v>109</v>
      </c>
      <c r="N110" s="34">
        <v>0.6</v>
      </c>
      <c r="O110" s="51">
        <f t="shared" si="5"/>
        <v>7.38</v>
      </c>
      <c r="P110" s="34">
        <v>1</v>
      </c>
      <c r="Q110" s="51">
        <v>7.38</v>
      </c>
      <c r="R110" s="33">
        <v>91</v>
      </c>
      <c r="S110" s="65" t="s">
        <v>263</v>
      </c>
    </row>
    <row r="111" spans="1:19" ht="15">
      <c r="A111" s="30">
        <v>92</v>
      </c>
      <c r="B111" s="29" t="s">
        <v>236</v>
      </c>
      <c r="C111" s="29" t="s">
        <v>68</v>
      </c>
      <c r="D111" s="29" t="s">
        <v>121</v>
      </c>
      <c r="E111" s="29" t="s">
        <v>35</v>
      </c>
      <c r="F111" s="33">
        <v>2012</v>
      </c>
      <c r="G111" s="3" t="s">
        <v>25</v>
      </c>
      <c r="H111" s="51">
        <v>10.56</v>
      </c>
      <c r="I111" s="51">
        <v>11.98</v>
      </c>
      <c r="J111" s="51">
        <v>11.84</v>
      </c>
      <c r="K111" s="51">
        <v>18</v>
      </c>
      <c r="L111" s="42">
        <f>(H111+I111+J111+18)/4</f>
        <v>13.094999999999999</v>
      </c>
      <c r="M111" s="34" t="s">
        <v>98</v>
      </c>
      <c r="N111" s="34">
        <v>0.7</v>
      </c>
      <c r="O111" s="51">
        <f t="shared" si="5"/>
        <v>9.1665</v>
      </c>
      <c r="P111" s="34">
        <v>0.8</v>
      </c>
      <c r="Q111" s="51">
        <f>O111*P111</f>
        <v>7.3332</v>
      </c>
      <c r="R111" s="33">
        <v>92</v>
      </c>
      <c r="S111" s="65" t="s">
        <v>263</v>
      </c>
    </row>
    <row r="112" spans="1:19" ht="12.75" customHeight="1">
      <c r="A112" s="29">
        <v>93</v>
      </c>
      <c r="B112" s="29" t="s">
        <v>237</v>
      </c>
      <c r="C112" s="29" t="s">
        <v>95</v>
      </c>
      <c r="D112" s="1" t="s">
        <v>34</v>
      </c>
      <c r="E112" s="1" t="s">
        <v>29</v>
      </c>
      <c r="F112" s="34">
        <v>2014</v>
      </c>
      <c r="G112" s="3" t="s">
        <v>25</v>
      </c>
      <c r="H112" s="33">
        <v>10.94</v>
      </c>
      <c r="I112" s="51">
        <v>11.75</v>
      </c>
      <c r="J112" s="51">
        <v>12.14</v>
      </c>
      <c r="K112" s="51">
        <v>16.75</v>
      </c>
      <c r="L112" s="39">
        <f>(H112+I112+J112+K112)/4</f>
        <v>12.895</v>
      </c>
      <c r="M112" s="34" t="s">
        <v>98</v>
      </c>
      <c r="N112" s="34">
        <v>0.7</v>
      </c>
      <c r="O112" s="51">
        <f t="shared" si="5"/>
        <v>9.026499999999999</v>
      </c>
      <c r="P112" s="34">
        <v>0.8</v>
      </c>
      <c r="Q112" s="43">
        <f>O112*P112</f>
        <v>7.2212</v>
      </c>
      <c r="R112" s="33">
        <v>93</v>
      </c>
      <c r="S112" s="65" t="s">
        <v>263</v>
      </c>
    </row>
    <row r="113" spans="1:19" ht="11.25" customHeight="1">
      <c r="A113" s="62">
        <v>94</v>
      </c>
      <c r="B113" s="29" t="s">
        <v>125</v>
      </c>
      <c r="C113" s="29" t="s">
        <v>126</v>
      </c>
      <c r="D113" s="29" t="s">
        <v>297</v>
      </c>
      <c r="E113" s="1" t="s">
        <v>127</v>
      </c>
      <c r="F113" s="33">
        <v>2013</v>
      </c>
      <c r="G113" s="3" t="s">
        <v>25</v>
      </c>
      <c r="H113" s="43">
        <v>11.77</v>
      </c>
      <c r="I113" s="51">
        <v>10.09</v>
      </c>
      <c r="J113" s="51">
        <v>10.38</v>
      </c>
      <c r="K113" s="51">
        <v>13</v>
      </c>
      <c r="L113" s="42">
        <v>11.31</v>
      </c>
      <c r="M113" s="34" t="s">
        <v>109</v>
      </c>
      <c r="N113" s="34">
        <v>0.6</v>
      </c>
      <c r="O113" s="51">
        <v>6.78</v>
      </c>
      <c r="P113" s="34">
        <v>1</v>
      </c>
      <c r="Q113" s="51">
        <v>6.78</v>
      </c>
      <c r="R113" s="33">
        <v>94</v>
      </c>
      <c r="S113" s="65" t="s">
        <v>263</v>
      </c>
    </row>
    <row r="114" spans="1:19" ht="15">
      <c r="A114" s="30">
        <v>95</v>
      </c>
      <c r="B114" s="29" t="s">
        <v>238</v>
      </c>
      <c r="C114" s="29" t="s">
        <v>239</v>
      </c>
      <c r="D114" s="30" t="s">
        <v>298</v>
      </c>
      <c r="E114" s="30" t="s">
        <v>258</v>
      </c>
      <c r="F114" s="33">
        <v>2014</v>
      </c>
      <c r="G114" s="3" t="s">
        <v>25</v>
      </c>
      <c r="H114" s="43">
        <v>10.03</v>
      </c>
      <c r="I114" s="43">
        <v>11.07</v>
      </c>
      <c r="J114" s="43">
        <v>10.39</v>
      </c>
      <c r="K114" s="43">
        <v>17.5</v>
      </c>
      <c r="L114" s="39">
        <f>(H114+I114+J114+18)/4</f>
        <v>12.3725</v>
      </c>
      <c r="M114" s="33" t="s">
        <v>130</v>
      </c>
      <c r="N114" s="33">
        <v>0.5</v>
      </c>
      <c r="O114" s="43">
        <f>L114*N114</f>
        <v>6.18625</v>
      </c>
      <c r="P114" s="33">
        <v>1</v>
      </c>
      <c r="Q114" s="43">
        <f>O114*1</f>
        <v>6.18625</v>
      </c>
      <c r="R114" s="33">
        <v>95</v>
      </c>
      <c r="S114" s="65" t="s">
        <v>263</v>
      </c>
    </row>
    <row r="115" spans="1:19" ht="14.25" customHeight="1">
      <c r="A115" s="29">
        <v>96</v>
      </c>
      <c r="B115" s="30" t="s">
        <v>240</v>
      </c>
      <c r="C115" s="30" t="s">
        <v>241</v>
      </c>
      <c r="D115" s="31" t="s">
        <v>43</v>
      </c>
      <c r="E115" s="1" t="s">
        <v>29</v>
      </c>
      <c r="F115" s="33">
        <v>2015</v>
      </c>
      <c r="G115" s="3" t="s">
        <v>25</v>
      </c>
      <c r="H115" s="43">
        <v>10.64</v>
      </c>
      <c r="I115" s="43">
        <v>12.57</v>
      </c>
      <c r="J115" s="43">
        <v>10.62</v>
      </c>
      <c r="K115" s="43">
        <v>16</v>
      </c>
      <c r="L115" s="39">
        <f>(H115+I115+J115+17)/4</f>
        <v>12.7075</v>
      </c>
      <c r="M115" s="33" t="s">
        <v>109</v>
      </c>
      <c r="N115" s="33">
        <v>0.6</v>
      </c>
      <c r="O115" s="43">
        <f>L115*N115</f>
        <v>7.624499999999999</v>
      </c>
      <c r="P115" s="33">
        <v>0.8</v>
      </c>
      <c r="Q115" s="43">
        <f>O115*P115</f>
        <v>6.0996</v>
      </c>
      <c r="R115" s="33">
        <v>96</v>
      </c>
      <c r="S115" s="3" t="s">
        <v>263</v>
      </c>
    </row>
    <row r="116" spans="1:19" ht="13.5" customHeight="1">
      <c r="A116" s="62">
        <v>97</v>
      </c>
      <c r="B116" s="30" t="s">
        <v>131</v>
      </c>
      <c r="C116" s="30" t="s">
        <v>132</v>
      </c>
      <c r="D116" s="30" t="s">
        <v>105</v>
      </c>
      <c r="E116" s="1" t="s">
        <v>29</v>
      </c>
      <c r="F116" s="33">
        <v>2012</v>
      </c>
      <c r="G116" s="3" t="s">
        <v>25</v>
      </c>
      <c r="H116" s="43">
        <v>12.45</v>
      </c>
      <c r="I116" s="43">
        <v>11.35</v>
      </c>
      <c r="J116" s="43">
        <v>10.16</v>
      </c>
      <c r="K116" s="43">
        <v>16.5</v>
      </c>
      <c r="L116" s="39">
        <v>12.61</v>
      </c>
      <c r="M116" s="33" t="s">
        <v>109</v>
      </c>
      <c r="N116" s="33">
        <v>0.6</v>
      </c>
      <c r="O116" s="43">
        <f>L116*0.6</f>
        <v>7.565999999999999</v>
      </c>
      <c r="P116" s="33">
        <v>0.8</v>
      </c>
      <c r="Q116" s="43">
        <f>O116*P116</f>
        <v>6.0527999999999995</v>
      </c>
      <c r="R116" s="33">
        <v>97</v>
      </c>
      <c r="S116" s="3" t="s">
        <v>263</v>
      </c>
    </row>
    <row r="117" spans="1:19" ht="13.5" customHeight="1">
      <c r="A117" s="62">
        <v>98</v>
      </c>
      <c r="B117" s="30" t="s">
        <v>299</v>
      </c>
      <c r="C117" s="30" t="s">
        <v>31</v>
      </c>
      <c r="D117" s="30"/>
      <c r="E117" s="6" t="s">
        <v>300</v>
      </c>
      <c r="F117" s="7">
        <v>2010</v>
      </c>
      <c r="G117" s="3" t="s">
        <v>25</v>
      </c>
      <c r="H117" s="36"/>
      <c r="I117" s="43"/>
      <c r="J117" s="43"/>
      <c r="K117" s="43"/>
      <c r="L117" s="39">
        <v>11.35</v>
      </c>
      <c r="M117" s="33"/>
      <c r="N117" s="33"/>
      <c r="O117" s="43">
        <v>5.68</v>
      </c>
      <c r="P117" s="33"/>
      <c r="Q117" s="43">
        <v>5.68</v>
      </c>
      <c r="R117" s="33">
        <v>98</v>
      </c>
      <c r="S117" s="3" t="s">
        <v>263</v>
      </c>
    </row>
    <row r="118" spans="1:19" ht="11.25" customHeight="1">
      <c r="A118" s="62">
        <v>99</v>
      </c>
      <c r="B118" s="30" t="s">
        <v>305</v>
      </c>
      <c r="C118" s="30" t="s">
        <v>303</v>
      </c>
      <c r="D118" s="30"/>
      <c r="E118" s="1" t="s">
        <v>29</v>
      </c>
      <c r="F118" s="33">
        <v>2015</v>
      </c>
      <c r="G118" s="3" t="s">
        <v>25</v>
      </c>
      <c r="H118" s="36"/>
      <c r="I118" s="43"/>
      <c r="J118" s="43"/>
      <c r="K118" s="43"/>
      <c r="L118" s="39"/>
      <c r="M118" s="33"/>
      <c r="N118" s="33"/>
      <c r="O118" s="43"/>
      <c r="P118" s="33"/>
      <c r="Q118" s="43"/>
      <c r="R118" s="33"/>
      <c r="S118" s="3" t="s">
        <v>304</v>
      </c>
    </row>
    <row r="119" spans="1:19" ht="13.5" customHeight="1">
      <c r="A119" s="18"/>
      <c r="B119" s="69" t="s">
        <v>306</v>
      </c>
      <c r="C119" s="15"/>
      <c r="D119" s="15"/>
      <c r="E119" s="15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</row>
    <row r="120" spans="1:19" ht="15" customHeight="1">
      <c r="A120" s="18"/>
      <c r="B120" s="70" t="s">
        <v>301</v>
      </c>
      <c r="C120" s="15"/>
      <c r="D120" s="15"/>
      <c r="E120" s="15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</row>
    <row r="121" spans="1:19" ht="1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</row>
    <row r="122" spans="1:19" ht="15">
      <c r="A122" s="11" t="s">
        <v>302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</row>
    <row r="123" spans="1:19" ht="1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</row>
  </sheetData>
  <sheetProtection/>
  <mergeCells count="8">
    <mergeCell ref="S17:S19"/>
    <mergeCell ref="A17:A19"/>
    <mergeCell ref="B17:B19"/>
    <mergeCell ref="C17:C19"/>
    <mergeCell ref="L17:L19"/>
    <mergeCell ref="O17:O19"/>
    <mergeCell ref="Q17:Q19"/>
    <mergeCell ref="R17:R19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63"/>
  <sheetViews>
    <sheetView zoomScalePageLayoutView="0" workbookViewId="0" topLeftCell="A1">
      <selection activeCell="L15" sqref="L15"/>
    </sheetView>
  </sheetViews>
  <sheetFormatPr defaultColWidth="11.421875" defaultRowHeight="15"/>
  <cols>
    <col min="1" max="1" width="5.00390625" style="0" customWidth="1"/>
    <col min="2" max="2" width="15.8515625" style="0" customWidth="1"/>
    <col min="3" max="3" width="14.140625" style="0" customWidth="1"/>
    <col min="4" max="4" width="0.13671875" style="0" hidden="1" customWidth="1"/>
    <col min="5" max="5" width="19.140625" style="0" customWidth="1"/>
    <col min="6" max="6" width="16.00390625" style="0" customWidth="1"/>
    <col min="7" max="7" width="22.140625" style="0" customWidth="1"/>
    <col min="8" max="8" width="1.28515625" style="0" hidden="1" customWidth="1"/>
    <col min="9" max="11" width="11.421875" style="0" hidden="1" customWidth="1"/>
    <col min="12" max="12" width="9.8515625" style="0" customWidth="1"/>
    <col min="13" max="13" width="11.421875" style="0" hidden="1" customWidth="1"/>
    <col min="14" max="14" width="6.421875" style="0" hidden="1" customWidth="1"/>
    <col min="15" max="15" width="14.28125" style="0" customWidth="1"/>
    <col min="16" max="16" width="0.42578125" style="0" customWidth="1"/>
    <col min="17" max="17" width="7.28125" style="0" customWidth="1"/>
    <col min="18" max="18" width="15.28125" style="0" customWidth="1"/>
    <col min="19" max="19" width="10.57421875" style="0" customWidth="1"/>
  </cols>
  <sheetData>
    <row r="2" spans="1:21" ht="15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5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5.7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1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20:21" ht="15" customHeight="1">
      <c r="T15" s="18"/>
      <c r="U15" s="18"/>
    </row>
    <row r="16" spans="20:21" ht="15">
      <c r="T16" s="18"/>
      <c r="U16" s="18"/>
    </row>
    <row r="17" spans="20:21" ht="15">
      <c r="T17" s="18"/>
      <c r="U17" s="18"/>
    </row>
    <row r="18" spans="20:21" ht="15">
      <c r="T18" s="18"/>
      <c r="U18" s="18"/>
    </row>
    <row r="19" spans="20:21" ht="15">
      <c r="T19" s="18"/>
      <c r="U19" s="18"/>
    </row>
    <row r="20" spans="20:21" ht="15">
      <c r="T20" s="18"/>
      <c r="U20" s="18"/>
    </row>
    <row r="21" spans="20:21" ht="15">
      <c r="T21" s="18"/>
      <c r="U21" s="18"/>
    </row>
    <row r="22" spans="20:21" ht="15">
      <c r="T22" s="18"/>
      <c r="U22" s="18"/>
    </row>
    <row r="23" spans="20:21" ht="15">
      <c r="T23" s="18"/>
      <c r="U23" s="18"/>
    </row>
    <row r="24" spans="20:21" ht="15">
      <c r="T24" s="18"/>
      <c r="U24" s="18"/>
    </row>
    <row r="25" spans="20:21" ht="15">
      <c r="T25" s="18"/>
      <c r="U25" s="18"/>
    </row>
    <row r="26" spans="20:21" ht="15">
      <c r="T26" s="18"/>
      <c r="U26" s="18"/>
    </row>
    <row r="27" spans="20:21" ht="15">
      <c r="T27" s="18"/>
      <c r="U27" s="18"/>
    </row>
    <row r="28" spans="20:21" ht="15">
      <c r="T28" s="18"/>
      <c r="U28" s="18"/>
    </row>
    <row r="29" spans="20:21" ht="15">
      <c r="T29" s="18"/>
      <c r="U29" s="18"/>
    </row>
    <row r="30" spans="20:21" ht="15">
      <c r="T30" s="18"/>
      <c r="U30" s="18"/>
    </row>
    <row r="31" spans="20:21" ht="15">
      <c r="T31" s="18"/>
      <c r="U31" s="18"/>
    </row>
    <row r="32" spans="20:21" ht="15">
      <c r="T32" s="18"/>
      <c r="U32" s="18"/>
    </row>
    <row r="33" spans="20:21" ht="15">
      <c r="T33" s="18"/>
      <c r="U33" s="18"/>
    </row>
    <row r="34" spans="20:21" ht="15">
      <c r="T34" s="18"/>
      <c r="U34" s="18"/>
    </row>
    <row r="35" spans="20:21" ht="15">
      <c r="T35" s="18"/>
      <c r="U35" s="18"/>
    </row>
    <row r="36" spans="20:21" ht="15">
      <c r="T36" s="18"/>
      <c r="U36" s="18"/>
    </row>
    <row r="37" spans="20:21" ht="15">
      <c r="T37" s="18"/>
      <c r="U37" s="18"/>
    </row>
    <row r="38" spans="20:21" ht="15">
      <c r="T38" s="18"/>
      <c r="U38" s="18"/>
    </row>
    <row r="39" spans="20:21" ht="15">
      <c r="T39" s="18"/>
      <c r="U39" s="18"/>
    </row>
    <row r="40" spans="20:21" ht="15">
      <c r="T40" s="18"/>
      <c r="U40" s="18"/>
    </row>
    <row r="41" ht="15">
      <c r="U41" s="18"/>
    </row>
    <row r="42" ht="15">
      <c r="U42" s="18"/>
    </row>
    <row r="43" ht="15">
      <c r="U43" s="18"/>
    </row>
    <row r="44" ht="15">
      <c r="U44" s="18"/>
    </row>
    <row r="45" ht="15">
      <c r="U45" s="18"/>
    </row>
    <row r="46" ht="15">
      <c r="U46" s="18"/>
    </row>
    <row r="47" ht="15">
      <c r="U47" s="18"/>
    </row>
    <row r="48" ht="15">
      <c r="U48" s="18"/>
    </row>
    <row r="49" ht="15">
      <c r="U49" s="18"/>
    </row>
    <row r="50" ht="15">
      <c r="U50" s="18"/>
    </row>
    <row r="51" ht="15">
      <c r="U51" s="18"/>
    </row>
    <row r="52" ht="15">
      <c r="U52" s="18"/>
    </row>
    <row r="53" ht="15">
      <c r="U53" s="18"/>
    </row>
    <row r="54" ht="15">
      <c r="U54" s="18"/>
    </row>
    <row r="55" ht="15">
      <c r="U55" s="18"/>
    </row>
    <row r="56" ht="15">
      <c r="U56" s="18"/>
    </row>
    <row r="57" ht="15">
      <c r="U57" s="18"/>
    </row>
    <row r="58" ht="15">
      <c r="U58" s="18"/>
    </row>
    <row r="59" ht="15">
      <c r="U59" s="18"/>
    </row>
    <row r="60" ht="15">
      <c r="U60" s="18"/>
    </row>
    <row r="61" ht="15">
      <c r="U61" s="18"/>
    </row>
    <row r="62" ht="15">
      <c r="U62" s="18"/>
    </row>
    <row r="63" ht="15">
      <c r="U63" s="18"/>
    </row>
    <row r="64" ht="15">
      <c r="U64" s="18"/>
    </row>
    <row r="65" ht="15">
      <c r="U65" s="18"/>
    </row>
    <row r="66" ht="15">
      <c r="U66" s="18"/>
    </row>
    <row r="67" ht="15">
      <c r="U67" s="18"/>
    </row>
    <row r="68" ht="15">
      <c r="U68" s="18"/>
    </row>
    <row r="69" ht="15">
      <c r="U69" s="18"/>
    </row>
    <row r="70" ht="15">
      <c r="U70" s="18"/>
    </row>
    <row r="71" ht="15">
      <c r="U71" s="18"/>
    </row>
    <row r="72" ht="15">
      <c r="U72" s="18"/>
    </row>
    <row r="73" ht="15">
      <c r="U73" s="18"/>
    </row>
    <row r="74" ht="15">
      <c r="U74" s="18"/>
    </row>
    <row r="75" ht="15">
      <c r="U75" s="18"/>
    </row>
    <row r="76" ht="15">
      <c r="U76" s="18"/>
    </row>
    <row r="77" ht="15">
      <c r="U77" s="18"/>
    </row>
    <row r="78" ht="15">
      <c r="U78" s="18"/>
    </row>
    <row r="79" ht="15">
      <c r="U79" s="18"/>
    </row>
    <row r="80" ht="15">
      <c r="U80" s="18"/>
    </row>
    <row r="81" ht="15">
      <c r="U81" s="18"/>
    </row>
    <row r="82" ht="15">
      <c r="U82" s="18"/>
    </row>
    <row r="83" ht="15">
      <c r="U83" s="18"/>
    </row>
    <row r="84" ht="15">
      <c r="U84" s="18"/>
    </row>
    <row r="85" ht="15">
      <c r="U85" s="18"/>
    </row>
    <row r="86" ht="15">
      <c r="U86" s="18"/>
    </row>
    <row r="87" ht="15">
      <c r="U87" s="18"/>
    </row>
    <row r="88" ht="15">
      <c r="U88" s="18"/>
    </row>
    <row r="89" ht="15">
      <c r="U89" s="18"/>
    </row>
    <row r="90" ht="15">
      <c r="U90" s="18"/>
    </row>
    <row r="91" ht="15">
      <c r="U91" s="18"/>
    </row>
    <row r="92" ht="15">
      <c r="U92" s="18"/>
    </row>
    <row r="93" ht="15">
      <c r="U93" s="18"/>
    </row>
    <row r="94" ht="15">
      <c r="U94" s="18"/>
    </row>
    <row r="95" ht="15">
      <c r="U95" s="18"/>
    </row>
    <row r="96" ht="15">
      <c r="U96" s="18"/>
    </row>
    <row r="97" ht="15">
      <c r="U97" s="18"/>
    </row>
    <row r="98" ht="15">
      <c r="U98" s="18"/>
    </row>
    <row r="99" ht="15">
      <c r="U99" s="18"/>
    </row>
    <row r="100" ht="15">
      <c r="U100" s="18"/>
    </row>
    <row r="101" ht="15">
      <c r="U101" s="18"/>
    </row>
    <row r="102" ht="15">
      <c r="U102" s="18"/>
    </row>
    <row r="103" ht="15">
      <c r="U103" s="18"/>
    </row>
    <row r="104" ht="15">
      <c r="U104" s="18"/>
    </row>
    <row r="105" ht="15">
      <c r="U105" s="18"/>
    </row>
    <row r="106" ht="15">
      <c r="U106" s="18"/>
    </row>
    <row r="107" ht="15">
      <c r="U107" s="18"/>
    </row>
    <row r="108" ht="15">
      <c r="U108" s="18"/>
    </row>
    <row r="109" ht="15">
      <c r="U109" s="18"/>
    </row>
    <row r="110" ht="15">
      <c r="U110" s="18"/>
    </row>
    <row r="111" ht="15">
      <c r="U111" s="18"/>
    </row>
    <row r="112" ht="15">
      <c r="U112" s="18"/>
    </row>
    <row r="113" ht="15">
      <c r="U113" s="18"/>
    </row>
    <row r="114" ht="15">
      <c r="U114" s="18"/>
    </row>
    <row r="115" ht="15">
      <c r="U115" s="18"/>
    </row>
    <row r="116" ht="15">
      <c r="U116" s="18"/>
    </row>
    <row r="117" ht="15">
      <c r="U117" s="18"/>
    </row>
    <row r="118" ht="15">
      <c r="U118" s="18"/>
    </row>
    <row r="119" ht="15">
      <c r="U119" s="18"/>
    </row>
    <row r="120" ht="15">
      <c r="U120" s="18"/>
    </row>
    <row r="121" ht="15">
      <c r="U121" s="18"/>
    </row>
    <row r="122" ht="15">
      <c r="U122" s="18"/>
    </row>
    <row r="123" ht="15">
      <c r="U123" s="18"/>
    </row>
    <row r="124" ht="15">
      <c r="U124" s="18"/>
    </row>
    <row r="125" ht="15">
      <c r="U125" s="18"/>
    </row>
    <row r="126" ht="15">
      <c r="U126" s="18"/>
    </row>
    <row r="127" ht="15">
      <c r="U127" s="18"/>
    </row>
    <row r="128" ht="15">
      <c r="U128" s="18"/>
    </row>
    <row r="129" ht="15">
      <c r="U129" s="18"/>
    </row>
    <row r="130" ht="15">
      <c r="U130" s="18"/>
    </row>
    <row r="131" ht="15">
      <c r="U131" s="18"/>
    </row>
    <row r="132" ht="15">
      <c r="U132" s="18"/>
    </row>
    <row r="133" ht="15">
      <c r="U133" s="18"/>
    </row>
    <row r="134" ht="15">
      <c r="U134" s="18"/>
    </row>
    <row r="135" ht="15">
      <c r="U135" s="18"/>
    </row>
    <row r="136" ht="15">
      <c r="U136" s="18"/>
    </row>
    <row r="137" ht="15">
      <c r="U137" s="18"/>
    </row>
    <row r="138" ht="15">
      <c r="U138" s="18"/>
    </row>
    <row r="139" ht="15">
      <c r="U139" s="18"/>
    </row>
    <row r="140" ht="15">
      <c r="U140" s="18"/>
    </row>
    <row r="141" ht="15">
      <c r="U141" s="18"/>
    </row>
    <row r="142" ht="15">
      <c r="U142" s="18"/>
    </row>
    <row r="143" ht="15">
      <c r="U143" s="18"/>
    </row>
    <row r="144" ht="15">
      <c r="U144" s="18"/>
    </row>
    <row r="145" ht="15">
      <c r="U145" s="18"/>
    </row>
    <row r="146" ht="15">
      <c r="U146" s="18"/>
    </row>
    <row r="147" ht="15">
      <c r="U147" s="18"/>
    </row>
    <row r="148" ht="15">
      <c r="U148" s="18"/>
    </row>
    <row r="149" ht="15">
      <c r="U149" s="18"/>
    </row>
    <row r="150" ht="15">
      <c r="U150" s="18"/>
    </row>
    <row r="151" ht="15">
      <c r="U151" s="18"/>
    </row>
    <row r="152" ht="15">
      <c r="U152" s="18"/>
    </row>
    <row r="153" ht="15">
      <c r="U153" s="18"/>
    </row>
    <row r="154" ht="15">
      <c r="U154" s="18"/>
    </row>
    <row r="155" ht="15">
      <c r="U155" s="18"/>
    </row>
    <row r="156" ht="15">
      <c r="U156" s="18"/>
    </row>
    <row r="157" ht="15">
      <c r="U157" s="18"/>
    </row>
    <row r="158" ht="15">
      <c r="U158" s="18"/>
    </row>
    <row r="159" ht="15">
      <c r="U159" s="18"/>
    </row>
    <row r="160" ht="15">
      <c r="U160" s="18"/>
    </row>
    <row r="161" ht="15">
      <c r="U161" s="18"/>
    </row>
    <row r="162" ht="15">
      <c r="U162" s="18"/>
    </row>
    <row r="163" ht="15">
      <c r="U163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B6" sqref="B6"/>
    </sheetView>
  </sheetViews>
  <sheetFormatPr defaultColWidth="11.421875" defaultRowHeight="15"/>
  <sheetData>
    <row r="1" spans="1:19" ht="15.75">
      <c r="A1" s="19"/>
      <c r="B1" s="20"/>
      <c r="C1" s="18"/>
      <c r="D1" s="18"/>
      <c r="E1" s="18"/>
      <c r="F1" s="16"/>
      <c r="G1" s="17"/>
      <c r="H1" s="16"/>
      <c r="I1" s="16"/>
      <c r="J1" s="16"/>
      <c r="K1" s="16"/>
      <c r="L1" s="16"/>
      <c r="M1" s="18"/>
      <c r="N1" s="18"/>
      <c r="O1" s="18"/>
      <c r="P1" s="18"/>
      <c r="Q1" s="18"/>
      <c r="R1" s="18"/>
      <c r="S1" s="18"/>
    </row>
    <row r="2" spans="1:19" ht="15">
      <c r="A2" s="19"/>
      <c r="B2" s="21"/>
      <c r="C2" s="21"/>
      <c r="D2" s="18"/>
      <c r="E2" s="18"/>
      <c r="F2" s="11"/>
      <c r="G2" s="9"/>
      <c r="H2" s="10"/>
      <c r="I2" s="10"/>
      <c r="J2" s="10"/>
      <c r="K2" s="10"/>
      <c r="L2" s="10"/>
      <c r="M2" s="10"/>
      <c r="N2" s="10"/>
      <c r="O2" s="10"/>
      <c r="P2" s="18"/>
      <c r="Q2" s="18"/>
      <c r="R2" s="18"/>
      <c r="S2" s="18"/>
    </row>
    <row r="3" spans="1:19" ht="15.75">
      <c r="A3" s="19"/>
      <c r="B3" s="21"/>
      <c r="C3" s="22"/>
      <c r="D3" s="18"/>
      <c r="E3" s="18"/>
      <c r="F3" s="16"/>
      <c r="G3" s="17"/>
      <c r="H3" s="16"/>
      <c r="I3" s="16"/>
      <c r="J3" s="16"/>
      <c r="K3" s="16"/>
      <c r="L3" s="16"/>
      <c r="M3" s="18"/>
      <c r="N3" s="18"/>
      <c r="O3" s="18"/>
      <c r="P3" s="18"/>
      <c r="Q3" s="18"/>
      <c r="R3" s="18"/>
      <c r="S3" s="18"/>
    </row>
    <row r="4" spans="1:19" ht="15">
      <c r="A4" s="18"/>
      <c r="B4" s="18"/>
      <c r="C4" s="18"/>
      <c r="D4" s="18"/>
      <c r="E4" s="11"/>
      <c r="F4" s="9"/>
      <c r="G4" s="10"/>
      <c r="H4" s="10"/>
      <c r="I4" s="10"/>
      <c r="J4" s="10"/>
      <c r="K4" s="10"/>
      <c r="L4" s="10"/>
      <c r="M4" s="10"/>
      <c r="N4" s="10"/>
      <c r="O4" s="10"/>
      <c r="P4" s="18"/>
      <c r="Q4" s="18"/>
      <c r="R4" s="18"/>
      <c r="S4" s="18"/>
    </row>
    <row r="5" spans="1:19" ht="15.75">
      <c r="A5" s="18"/>
      <c r="B5" s="18"/>
      <c r="C5" s="18"/>
      <c r="D5" s="18"/>
      <c r="E5" s="18"/>
      <c r="F5" s="16"/>
      <c r="G5" s="17"/>
      <c r="H5" s="16"/>
      <c r="I5" s="16"/>
      <c r="J5" s="16"/>
      <c r="K5" s="16"/>
      <c r="L5" s="16"/>
      <c r="M5" s="18"/>
      <c r="N5" s="18"/>
      <c r="O5" s="18"/>
      <c r="P5" s="18"/>
      <c r="Q5" s="18"/>
      <c r="R5" s="18"/>
      <c r="S5" s="18"/>
    </row>
    <row r="6" spans="1:19" ht="15">
      <c r="A6" s="18"/>
      <c r="B6" s="18"/>
      <c r="C6" s="18"/>
      <c r="D6" s="18"/>
      <c r="E6" s="18"/>
      <c r="F6" s="18"/>
      <c r="G6" s="12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5">
      <c r="A8" s="18"/>
      <c r="B8" s="13"/>
      <c r="C8" s="10"/>
      <c r="D8" s="10"/>
      <c r="E8" s="10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5">
      <c r="A9" s="18"/>
      <c r="B9" s="13"/>
      <c r="C9" s="10"/>
      <c r="D9" s="10"/>
      <c r="E9" s="10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5">
      <c r="A10" s="18"/>
      <c r="B10" s="13"/>
      <c r="C10" s="10"/>
      <c r="D10" s="10"/>
      <c r="E10" s="10"/>
      <c r="F10" s="18"/>
      <c r="G10" s="18"/>
      <c r="H10" s="18"/>
      <c r="I10" s="18"/>
      <c r="J10" s="18"/>
      <c r="K10" s="18"/>
      <c r="L10" s="18"/>
      <c r="M10" s="18"/>
      <c r="N10" s="18"/>
      <c r="O10" s="15"/>
      <c r="P10" s="15"/>
      <c r="Q10" s="15"/>
      <c r="R10" s="18"/>
      <c r="S10" s="18"/>
    </row>
    <row r="11" spans="1:19" ht="15">
      <c r="A11" s="18"/>
      <c r="B11" s="13"/>
      <c r="C11" s="10"/>
      <c r="D11" s="10"/>
      <c r="E11" s="10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5">
      <c r="A12" s="18"/>
      <c r="B12" s="13"/>
      <c r="C12" s="10"/>
      <c r="D12" s="10"/>
      <c r="E12" s="10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5">
      <c r="A13" s="18"/>
      <c r="B13" s="13"/>
      <c r="C13" s="10"/>
      <c r="D13" s="10"/>
      <c r="E13" s="10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8.75">
      <c r="A15" s="18"/>
      <c r="B15" s="18"/>
      <c r="C15" s="18"/>
      <c r="D15" s="18"/>
      <c r="E15" s="14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efvev</cp:lastModifiedBy>
  <cp:lastPrinted>2015-10-06T14:07:39Z</cp:lastPrinted>
  <dcterms:created xsi:type="dcterms:W3CDTF">2014-10-06T08:41:05Z</dcterms:created>
  <dcterms:modified xsi:type="dcterms:W3CDTF">2015-10-06T15:36:45Z</dcterms:modified>
  <cp:category/>
  <cp:version/>
  <cp:contentType/>
  <cp:contentStatus/>
</cp:coreProperties>
</file>