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 activeTab="2"/>
  </bookViews>
  <sheets>
    <sheet name="Preselction 2015" sheetId="6" r:id="rId1"/>
    <sheet name="Feuil4" sheetId="7" r:id="rId2"/>
    <sheet name="Classement" sheetId="8" r:id="rId3"/>
    <sheet name="Feuil1" sheetId="9" r:id="rId4"/>
  </sheets>
  <calcPr calcId="125725"/>
</workbook>
</file>

<file path=xl/calcChain.xml><?xml version="1.0" encoding="utf-8"?>
<calcChain xmlns="http://schemas.openxmlformats.org/spreadsheetml/2006/main">
  <c r="K12" i="6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11"/>
  <c r="H41"/>
  <c r="H47"/>
  <c r="H11"/>
  <c r="E86" l="1"/>
  <c r="D86"/>
  <c r="E85"/>
  <c r="F85" s="1"/>
  <c r="H85" s="1"/>
  <c r="D85"/>
  <c r="E84"/>
  <c r="D84"/>
  <c r="E83"/>
  <c r="D83"/>
  <c r="E82"/>
  <c r="D82"/>
  <c r="E81"/>
  <c r="F81" s="1"/>
  <c r="H81" s="1"/>
  <c r="D81"/>
  <c r="E80"/>
  <c r="D80"/>
  <c r="E79"/>
  <c r="D79"/>
  <c r="E77"/>
  <c r="D77"/>
  <c r="E76"/>
  <c r="D76"/>
  <c r="E75"/>
  <c r="F75" s="1"/>
  <c r="H75" s="1"/>
  <c r="D75"/>
  <c r="E69"/>
  <c r="F69" s="1"/>
  <c r="H69" s="1"/>
  <c r="D69"/>
  <c r="E68"/>
  <c r="D68"/>
  <c r="E67"/>
  <c r="D67"/>
  <c r="E66"/>
  <c r="D66"/>
  <c r="E64"/>
  <c r="D64"/>
  <c r="E62"/>
  <c r="D62"/>
  <c r="E57"/>
  <c r="D57"/>
  <c r="E56"/>
  <c r="D56"/>
  <c r="E55"/>
  <c r="F55" s="1"/>
  <c r="H55" s="1"/>
  <c r="D55"/>
  <c r="E54"/>
  <c r="D54"/>
  <c r="E53"/>
  <c r="D53"/>
  <c r="E52"/>
  <c r="D52"/>
  <c r="E51"/>
  <c r="F51" s="1"/>
  <c r="H51" s="1"/>
  <c r="D51"/>
  <c r="E50"/>
  <c r="D50"/>
  <c r="E49"/>
  <c r="D49"/>
  <c r="E48"/>
  <c r="D48"/>
  <c r="E46"/>
  <c r="F46" s="1"/>
  <c r="H46" s="1"/>
  <c r="D46"/>
  <c r="E45"/>
  <c r="D45"/>
  <c r="E44"/>
  <c r="D44"/>
  <c r="E43"/>
  <c r="D43"/>
  <c r="E42"/>
  <c r="F42" s="1"/>
  <c r="H42" s="1"/>
  <c r="D42"/>
  <c r="E40"/>
  <c r="D40"/>
  <c r="E39"/>
  <c r="D39"/>
  <c r="E38"/>
  <c r="D38"/>
  <c r="E37"/>
  <c r="D37"/>
  <c r="E36"/>
  <c r="F36" s="1"/>
  <c r="H36" s="1"/>
  <c r="D36"/>
  <c r="E34"/>
  <c r="D34"/>
  <c r="E33"/>
  <c r="D33"/>
  <c r="E32"/>
  <c r="D32"/>
  <c r="E31"/>
  <c r="D31"/>
  <c r="E30"/>
  <c r="D30"/>
  <c r="E29"/>
  <c r="F29" s="1"/>
  <c r="H29" s="1"/>
  <c r="D29"/>
  <c r="E27"/>
  <c r="D27"/>
  <c r="E26"/>
  <c r="D26"/>
  <c r="E24"/>
  <c r="D24"/>
  <c r="E23"/>
  <c r="D23"/>
  <c r="E22"/>
  <c r="D22"/>
  <c r="E21"/>
  <c r="D21"/>
  <c r="E20"/>
  <c r="D20"/>
  <c r="E19"/>
  <c r="D19"/>
  <c r="E18"/>
  <c r="F18" s="1"/>
  <c r="H18" s="1"/>
  <c r="E17"/>
  <c r="D17"/>
  <c r="E16"/>
  <c r="D16"/>
  <c r="F14"/>
  <c r="H14" s="1"/>
  <c r="F15"/>
  <c r="H15" s="1"/>
  <c r="F25"/>
  <c r="H25" s="1"/>
  <c r="F28"/>
  <c r="H28" s="1"/>
  <c r="F35"/>
  <c r="H35" s="1"/>
  <c r="F39"/>
  <c r="H39" s="1"/>
  <c r="F44"/>
  <c r="H44" s="1"/>
  <c r="F49"/>
  <c r="H49" s="1"/>
  <c r="F53"/>
  <c r="H53" s="1"/>
  <c r="F57"/>
  <c r="H57" s="1"/>
  <c r="F58"/>
  <c r="H58" s="1"/>
  <c r="F59"/>
  <c r="H59" s="1"/>
  <c r="F60"/>
  <c r="H60" s="1"/>
  <c r="F61"/>
  <c r="H61" s="1"/>
  <c r="F63"/>
  <c r="H63" s="1"/>
  <c r="F64"/>
  <c r="H64" s="1"/>
  <c r="F65"/>
  <c r="H65" s="1"/>
  <c r="F66"/>
  <c r="H66" s="1"/>
  <c r="F70"/>
  <c r="H70" s="1"/>
  <c r="F71"/>
  <c r="H71" s="1"/>
  <c r="F72"/>
  <c r="H72" s="1"/>
  <c r="F73"/>
  <c r="H73" s="1"/>
  <c r="F74"/>
  <c r="H74" s="1"/>
  <c r="F77"/>
  <c r="H77" s="1"/>
  <c r="F78"/>
  <c r="H78" s="1"/>
  <c r="F79"/>
  <c r="H79" s="1"/>
  <c r="F83"/>
  <c r="H83" s="1"/>
  <c r="E13"/>
  <c r="D13"/>
  <c r="F12"/>
  <c r="H12" s="1"/>
  <c r="F38" l="1"/>
  <c r="H38" s="1"/>
  <c r="F40"/>
  <c r="H40" s="1"/>
  <c r="F43"/>
  <c r="H43" s="1"/>
  <c r="F45"/>
  <c r="H45" s="1"/>
  <c r="F48"/>
  <c r="H48" s="1"/>
  <c r="F50"/>
  <c r="H50" s="1"/>
  <c r="F52"/>
  <c r="H52" s="1"/>
  <c r="F54"/>
  <c r="H54" s="1"/>
  <c r="F56"/>
  <c r="H56" s="1"/>
  <c r="F67"/>
  <c r="H67" s="1"/>
  <c r="F76"/>
  <c r="H76" s="1"/>
  <c r="F80"/>
  <c r="H80" s="1"/>
  <c r="F82"/>
  <c r="H82" s="1"/>
  <c r="F84"/>
  <c r="H84" s="1"/>
  <c r="F86"/>
  <c r="H86" s="1"/>
  <c r="F13"/>
  <c r="H13" s="1"/>
  <c r="F16"/>
  <c r="H16" s="1"/>
  <c r="F19"/>
  <c r="H19" s="1"/>
  <c r="F20"/>
  <c r="H20" s="1"/>
  <c r="F21"/>
  <c r="H21" s="1"/>
  <c r="F22"/>
  <c r="H22" s="1"/>
  <c r="F23"/>
  <c r="H23" s="1"/>
  <c r="F24"/>
  <c r="H24" s="1"/>
  <c r="F26"/>
  <c r="H26" s="1"/>
  <c r="F27"/>
  <c r="H27" s="1"/>
  <c r="F30"/>
  <c r="H30" s="1"/>
  <c r="F31"/>
  <c r="H31" s="1"/>
  <c r="F32"/>
  <c r="H32" s="1"/>
  <c r="F33"/>
  <c r="H33" s="1"/>
  <c r="F34"/>
  <c r="H34" s="1"/>
  <c r="F37"/>
  <c r="H37" s="1"/>
  <c r="F68"/>
  <c r="H68" s="1"/>
  <c r="F17"/>
  <c r="H17" s="1"/>
  <c r="F62" l="1"/>
  <c r="H62" s="1"/>
</calcChain>
</file>

<file path=xl/sharedStrings.xml><?xml version="1.0" encoding="utf-8"?>
<sst xmlns="http://schemas.openxmlformats.org/spreadsheetml/2006/main" count="971" uniqueCount="214">
  <si>
    <t>République Algérienne Démocratique et  Populaire</t>
  </si>
  <si>
    <t>Ministère de l'Enseignement Superieur et de la Recherche Scientifique</t>
  </si>
  <si>
    <t>Université A/Mira - Bejaia</t>
  </si>
  <si>
    <t>Département  Génie des Procédés</t>
  </si>
  <si>
    <t xml:space="preserve">Nom </t>
  </si>
  <si>
    <t>Prénom</t>
  </si>
  <si>
    <t>M1</t>
  </si>
  <si>
    <t>M2</t>
  </si>
  <si>
    <t>M=(M1+M2)/2</t>
  </si>
  <si>
    <t>Classement</t>
  </si>
  <si>
    <t xml:space="preserve">Observation </t>
  </si>
  <si>
    <t>Note A</t>
  </si>
  <si>
    <t>Amina</t>
  </si>
  <si>
    <t>Karima</t>
  </si>
  <si>
    <t>Kahina</t>
  </si>
  <si>
    <t>ACHOURI</t>
  </si>
  <si>
    <t>Asma</t>
  </si>
  <si>
    <t>AZZEGAGH</t>
  </si>
  <si>
    <t>Assia</t>
  </si>
  <si>
    <t>Taous</t>
  </si>
  <si>
    <t>Mohamed</t>
  </si>
  <si>
    <t>Salima</t>
  </si>
  <si>
    <t>BELAID</t>
  </si>
  <si>
    <t>BOUAZIZ</t>
  </si>
  <si>
    <t>Melaz</t>
  </si>
  <si>
    <t>Le responsable de la formation</t>
  </si>
  <si>
    <t>Le chef de département</t>
  </si>
  <si>
    <t>Le vice Doyen de la PG</t>
  </si>
  <si>
    <t>Youcef</t>
  </si>
  <si>
    <t>N°</t>
  </si>
  <si>
    <t>Mahfoud</t>
  </si>
  <si>
    <t>GUEDDOUCHE</t>
  </si>
  <si>
    <t>L'yacine</t>
  </si>
  <si>
    <t>Ahmed</t>
  </si>
  <si>
    <t>Khaled</t>
  </si>
  <si>
    <t>TAIBI</t>
  </si>
  <si>
    <t>Hadjer</t>
  </si>
  <si>
    <t>Imen</t>
  </si>
  <si>
    <t>SLIMANI</t>
  </si>
  <si>
    <t>LALAOUI</t>
  </si>
  <si>
    <t>Sabrina</t>
  </si>
  <si>
    <t>ALIA</t>
  </si>
  <si>
    <t>Hanane</t>
  </si>
  <si>
    <t>Abdelaziz</t>
  </si>
  <si>
    <t>MOKRANI</t>
  </si>
  <si>
    <t>Nassim</t>
  </si>
  <si>
    <t>Faculté de Technologie</t>
  </si>
  <si>
    <t>Compensation : C</t>
  </si>
  <si>
    <t>Rattrapage: RA</t>
  </si>
  <si>
    <r>
      <t xml:space="preserve">Correc </t>
    </r>
    <r>
      <rPr>
        <b/>
        <sz val="12"/>
        <color theme="1"/>
        <rFont val="Symbol"/>
        <family val="1"/>
        <charset val="2"/>
      </rPr>
      <t>b</t>
    </r>
  </si>
  <si>
    <r>
      <t>Nd = A*</t>
    </r>
    <r>
      <rPr>
        <b/>
        <sz val="12"/>
        <color theme="1"/>
        <rFont val="Symbol"/>
        <family val="1"/>
        <charset val="2"/>
      </rPr>
      <t>b</t>
    </r>
    <r>
      <rPr>
        <b/>
        <sz val="12"/>
        <color theme="1"/>
        <rFont val="Calibri"/>
        <family val="2"/>
        <scheme val="minor"/>
      </rPr>
      <t>.</t>
    </r>
  </si>
  <si>
    <t>Sétif</t>
  </si>
  <si>
    <t>Slimane</t>
  </si>
  <si>
    <t>Skikda</t>
  </si>
  <si>
    <t>Hors profil</t>
  </si>
  <si>
    <t>Khaoula</t>
  </si>
  <si>
    <t>Ouargla</t>
  </si>
  <si>
    <t>LARFI</t>
  </si>
  <si>
    <t>Naima</t>
  </si>
  <si>
    <t>ALOUI</t>
  </si>
  <si>
    <t>Katia</t>
  </si>
  <si>
    <t>AMRI</t>
  </si>
  <si>
    <t>Rebiha</t>
  </si>
  <si>
    <t>Constantine</t>
  </si>
  <si>
    <t>Lynda</t>
  </si>
  <si>
    <t>HADDAD</t>
  </si>
  <si>
    <t>Jijel</t>
  </si>
  <si>
    <t>Latifa</t>
  </si>
  <si>
    <t>Amel</t>
  </si>
  <si>
    <t>TOULOUM</t>
  </si>
  <si>
    <t>Hocine</t>
  </si>
  <si>
    <t>Samia</t>
  </si>
  <si>
    <t>Zakaria</t>
  </si>
  <si>
    <t>Saadia</t>
  </si>
  <si>
    <t>Biskra</t>
  </si>
  <si>
    <t>Ing+Master</t>
  </si>
  <si>
    <t>BOULABEIZ</t>
  </si>
  <si>
    <t>USTHB</t>
  </si>
  <si>
    <t>ENP Alger</t>
  </si>
  <si>
    <t>Yacine</t>
  </si>
  <si>
    <t>GHANEM</t>
  </si>
  <si>
    <t>ABBAS</t>
  </si>
  <si>
    <t xml:space="preserve">AIT MASOUR </t>
  </si>
  <si>
    <t>Béjaia</t>
  </si>
  <si>
    <t>Boumerdès</t>
  </si>
  <si>
    <t>TAKSLIT</t>
  </si>
  <si>
    <t>Redoublement: D</t>
  </si>
  <si>
    <t>BENYOUB</t>
  </si>
  <si>
    <t>OUFEROUKH</t>
  </si>
  <si>
    <t xml:space="preserve">AMIR </t>
  </si>
  <si>
    <t>ACHOUI</t>
  </si>
  <si>
    <t>Abdelghani</t>
  </si>
  <si>
    <t>Médéa</t>
  </si>
  <si>
    <t>ROUBEHIE FISSA</t>
  </si>
  <si>
    <t>LICHANI</t>
  </si>
  <si>
    <t>KHOUAS</t>
  </si>
  <si>
    <t>BENAISSA</t>
  </si>
  <si>
    <t>KARABCHI</t>
  </si>
  <si>
    <t>Abderezak</t>
  </si>
  <si>
    <t>MEGHOZZI</t>
  </si>
  <si>
    <t>ZABOUB</t>
  </si>
  <si>
    <t xml:space="preserve">CHARIFI </t>
  </si>
  <si>
    <t>Narimène</t>
  </si>
  <si>
    <t>RAHMANI</t>
  </si>
  <si>
    <t>Abdelatif</t>
  </si>
  <si>
    <t>CHOUKI</t>
  </si>
  <si>
    <t>ATHMANI</t>
  </si>
  <si>
    <t>DAHAMRI</t>
  </si>
  <si>
    <t>IBRAHIM</t>
  </si>
  <si>
    <t>BEGHIEL</t>
  </si>
  <si>
    <t>Abdeslem</t>
  </si>
  <si>
    <t>EL Oued</t>
  </si>
  <si>
    <t>BOUSSEKINE</t>
  </si>
  <si>
    <t>MERAGHNI</t>
  </si>
  <si>
    <t>KAROUI</t>
  </si>
  <si>
    <t>Soumia</t>
  </si>
  <si>
    <t>Messaoud</t>
  </si>
  <si>
    <t>Fahima</t>
  </si>
  <si>
    <t>BENOUARETS</t>
  </si>
  <si>
    <t>ZOUAK</t>
  </si>
  <si>
    <t>Nardjes</t>
  </si>
  <si>
    <t>BOUDJELLAL</t>
  </si>
  <si>
    <t>Fayçal</t>
  </si>
  <si>
    <t>Cherifa</t>
  </si>
  <si>
    <t>GOUDJIL</t>
  </si>
  <si>
    <t>BENAMARA</t>
  </si>
  <si>
    <t>A/Kader</t>
  </si>
  <si>
    <t>BAICHE</t>
  </si>
  <si>
    <t>SOUALHI</t>
  </si>
  <si>
    <t>Khadidja</t>
  </si>
  <si>
    <t>AISSANI</t>
  </si>
  <si>
    <t>DJEMAOUI</t>
  </si>
  <si>
    <t>SOULAMI</t>
  </si>
  <si>
    <t>Tassadit</t>
  </si>
  <si>
    <t>AIT CHIKH</t>
  </si>
  <si>
    <t>BOUAMAMA</t>
  </si>
  <si>
    <t>ZIDANE</t>
  </si>
  <si>
    <t>Ilhem</t>
  </si>
  <si>
    <t>MOKHTARI</t>
  </si>
  <si>
    <t>AREZOUG</t>
  </si>
  <si>
    <t>SEMGHOUNI</t>
  </si>
  <si>
    <t>Hassina</t>
  </si>
  <si>
    <t>BERKANE</t>
  </si>
  <si>
    <t xml:space="preserve">CHOUCHOU </t>
  </si>
  <si>
    <t>Nawel</t>
  </si>
  <si>
    <t>Lydia</t>
  </si>
  <si>
    <t>MELLAHI</t>
  </si>
  <si>
    <t>Dihia</t>
  </si>
  <si>
    <t>BELDJOUDI</t>
  </si>
  <si>
    <t>OUADFEL</t>
  </si>
  <si>
    <t>MAOUCHE</t>
  </si>
  <si>
    <t>BOUTAOUS</t>
  </si>
  <si>
    <t>Hassen</t>
  </si>
  <si>
    <t>Ouassila</t>
  </si>
  <si>
    <t>Charifa</t>
  </si>
  <si>
    <t>KADJI</t>
  </si>
  <si>
    <t>HAMDAOUI</t>
  </si>
  <si>
    <t>Soria</t>
  </si>
  <si>
    <t>Hakima</t>
  </si>
  <si>
    <t>OUISSAM</t>
  </si>
  <si>
    <t>Biba</t>
  </si>
  <si>
    <t>KHEBBACHE</t>
  </si>
  <si>
    <t>Farida</t>
  </si>
  <si>
    <t>BOUFASSA</t>
  </si>
  <si>
    <t>AIT OUALI</t>
  </si>
  <si>
    <t>Nadjib</t>
  </si>
  <si>
    <t>DJOUDER</t>
  </si>
  <si>
    <t>Walid</t>
  </si>
  <si>
    <t>Fatima</t>
  </si>
  <si>
    <t>MOUICI</t>
  </si>
  <si>
    <t>Louiza</t>
  </si>
  <si>
    <t>BENIKEN</t>
  </si>
  <si>
    <t>Ouarda</t>
  </si>
  <si>
    <t>SAADOUNE</t>
  </si>
  <si>
    <t>Narimane</t>
  </si>
  <si>
    <t>LAIB</t>
  </si>
  <si>
    <t>BENHMIMID</t>
  </si>
  <si>
    <t>A/Hafid</t>
  </si>
  <si>
    <t>AIT RADI</t>
  </si>
  <si>
    <t>Souad</t>
  </si>
  <si>
    <t>DIDAOUI</t>
  </si>
  <si>
    <t>Amine</t>
  </si>
  <si>
    <t>Zahra</t>
  </si>
  <si>
    <t>BOUTELDJOUN</t>
  </si>
  <si>
    <t>Abderrahim</t>
  </si>
  <si>
    <t>KATTOUCHE</t>
  </si>
  <si>
    <t>Djihane</t>
  </si>
  <si>
    <t>Akila</t>
  </si>
  <si>
    <t>Classement des candidats postulants au concours de Doctorat 3ème cycle 2015/2016</t>
  </si>
  <si>
    <t>Mohammed Osem</t>
  </si>
  <si>
    <t>SOUALMI</t>
  </si>
  <si>
    <t>ZIDANI</t>
  </si>
  <si>
    <r>
      <t>Coeff.</t>
    </r>
    <r>
      <rPr>
        <sz val="11"/>
        <color theme="1"/>
        <rFont val="Symbol"/>
        <family val="1"/>
        <charset val="2"/>
      </rPr>
      <t>a</t>
    </r>
  </si>
  <si>
    <t>Session</t>
  </si>
  <si>
    <r>
      <t xml:space="preserve"> A = M*</t>
    </r>
    <r>
      <rPr>
        <sz val="11"/>
        <color theme="1"/>
        <rFont val="Symbol"/>
        <family val="1"/>
        <charset val="2"/>
      </rPr>
      <t>a</t>
    </r>
  </si>
  <si>
    <t>Université</t>
  </si>
  <si>
    <t>Compensation</t>
  </si>
  <si>
    <t>Rattrapage</t>
  </si>
  <si>
    <t>Redoublement</t>
  </si>
  <si>
    <t>Normale</t>
  </si>
  <si>
    <r>
      <t xml:space="preserve">Coeff  </t>
    </r>
    <r>
      <rPr>
        <b/>
        <sz val="12"/>
        <color theme="1"/>
        <rFont val="Calibri"/>
        <family val="2"/>
      </rPr>
      <t>β</t>
    </r>
  </si>
  <si>
    <t>Liste des candidats retenus au concours de Doctorat LMD GENIE DES PROCEDES (2015/2016)</t>
  </si>
  <si>
    <t>Liste des candidats postulants au concours de Doctorat LMD GENIE DES PROCEDES 2015/2016</t>
  </si>
  <si>
    <t xml:space="preserve">AIT MANSOUR </t>
  </si>
  <si>
    <t>KERABCHI</t>
  </si>
  <si>
    <r>
      <t>Coeff.</t>
    </r>
    <r>
      <rPr>
        <sz val="10"/>
        <color theme="1"/>
        <rFont val="Symbol"/>
        <family val="1"/>
        <charset val="2"/>
      </rPr>
      <t>a</t>
    </r>
  </si>
  <si>
    <r>
      <t xml:space="preserve"> A = M*</t>
    </r>
    <r>
      <rPr>
        <sz val="10"/>
        <color theme="1"/>
        <rFont val="Symbol"/>
        <family val="1"/>
        <charset val="2"/>
      </rPr>
      <t>a</t>
    </r>
  </si>
  <si>
    <r>
      <t xml:space="preserve">Coeff  </t>
    </r>
    <r>
      <rPr>
        <b/>
        <sz val="10"/>
        <color theme="1"/>
        <rFont val="Calibri"/>
        <family val="2"/>
      </rPr>
      <t>β</t>
    </r>
  </si>
  <si>
    <r>
      <t>Nd = A*</t>
    </r>
    <r>
      <rPr>
        <b/>
        <sz val="10"/>
        <color theme="1"/>
        <rFont val="Symbol"/>
        <family val="1"/>
        <charset val="2"/>
      </rPr>
      <t>b</t>
    </r>
    <r>
      <rPr>
        <b/>
        <sz val="10"/>
        <color theme="1"/>
        <rFont val="Calibri"/>
        <family val="2"/>
        <scheme val="minor"/>
      </rPr>
      <t>.</t>
    </r>
  </si>
  <si>
    <t xml:space="preserve">                                                              Le vice Doyen de la PG</t>
  </si>
  <si>
    <t>Le Doyen</t>
  </si>
  <si>
    <t xml:space="preserve">                                                 Le doyen</t>
  </si>
  <si>
    <t xml:space="preserve">                                                  Le vice Doyen de la PG</t>
  </si>
  <si>
    <t>Med Osem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</si>
</sst>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2"/>
      <color theme="1"/>
      <name val="Symbol"/>
      <family val="1"/>
      <charset val="2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Symbol"/>
      <family val="1"/>
      <charset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Symbol"/>
      <family val="1"/>
      <charset val="2"/>
    </font>
    <font>
      <b/>
      <sz val="10"/>
      <color theme="1"/>
      <name val="Calibri"/>
      <family val="2"/>
    </font>
    <font>
      <b/>
      <sz val="10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0" borderId="2" xfId="0" applyFont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shrinkToFit="1"/>
    </xf>
    <xf numFmtId="0" fontId="8" fillId="0" borderId="2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8" fillId="0" borderId="2" xfId="0" applyFont="1" applyFill="1" applyBorder="1"/>
    <xf numFmtId="0" fontId="13" fillId="0" borderId="2" xfId="0" applyFont="1" applyBorder="1"/>
    <xf numFmtId="0" fontId="0" fillId="0" borderId="0" xfId="0" applyFill="1"/>
    <xf numFmtId="0" fontId="0" fillId="0" borderId="2" xfId="0" applyFill="1" applyBorder="1" applyAlignment="1">
      <alignment horizontal="center"/>
    </xf>
    <xf numFmtId="0" fontId="13" fillId="0" borderId="2" xfId="0" applyFont="1" applyFill="1" applyBorder="1"/>
    <xf numFmtId="2" fontId="9" fillId="0" borderId="2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2" fontId="9" fillId="0" borderId="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2" xfId="0" applyNumberFormat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2" fontId="0" fillId="0" borderId="0" xfId="0" applyNumberFormat="1" applyFont="1" applyFill="1" applyBorder="1"/>
    <xf numFmtId="0" fontId="0" fillId="0" borderId="0" xfId="0" applyFont="1" applyFill="1" applyBorder="1"/>
    <xf numFmtId="0" fontId="1" fillId="0" borderId="0" xfId="0" applyFont="1" applyBorder="1"/>
    <xf numFmtId="0" fontId="1" fillId="2" borderId="2" xfId="0" applyFont="1" applyFill="1" applyBorder="1" applyAlignment="1">
      <alignment horizontal="center" shrinkToFit="1"/>
    </xf>
    <xf numFmtId="2" fontId="0" fillId="0" borderId="0" xfId="0" applyNumberFormat="1" applyFont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/>
    <xf numFmtId="0" fontId="0" fillId="2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/>
    <xf numFmtId="0" fontId="8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0" fillId="2" borderId="0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/>
    <xf numFmtId="0" fontId="9" fillId="2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6" fillId="0" borderId="0" xfId="0" applyFont="1" applyFill="1" applyBorder="1" applyAlignment="1">
      <alignment vertical="top" wrapText="1"/>
    </xf>
    <xf numFmtId="2" fontId="16" fillId="0" borderId="0" xfId="0" applyNumberFormat="1" applyFont="1" applyFill="1" applyBorder="1" applyAlignment="1">
      <alignment horizontal="center"/>
    </xf>
    <xf numFmtId="17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shrinkToFit="1"/>
    </xf>
    <xf numFmtId="0" fontId="15" fillId="0" borderId="0" xfId="0" applyFont="1" applyBorder="1"/>
    <xf numFmtId="0" fontId="16" fillId="0" borderId="0" xfId="0" applyFont="1" applyFill="1" applyBorder="1" applyAlignment="1">
      <alignment horizontal="left" vertical="top" wrapText="1"/>
    </xf>
    <xf numFmtId="2" fontId="15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vertical="top" wrapText="1"/>
    </xf>
    <xf numFmtId="2" fontId="15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shrinkToFit="1"/>
    </xf>
    <xf numFmtId="0" fontId="10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17" fontId="1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Border="1"/>
    <xf numFmtId="0" fontId="9" fillId="0" borderId="2" xfId="0" applyFont="1" applyFill="1" applyBorder="1"/>
    <xf numFmtId="0" fontId="8" fillId="0" borderId="4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/>
    <xf numFmtId="0" fontId="13" fillId="0" borderId="4" xfId="0" applyFont="1" applyFill="1" applyBorder="1"/>
    <xf numFmtId="0" fontId="13" fillId="0" borderId="4" xfId="0" applyFont="1" applyBorder="1"/>
    <xf numFmtId="0" fontId="19" fillId="2" borderId="0" xfId="0" applyFont="1" applyFill="1" applyBorder="1" applyAlignment="1">
      <alignment horizontal="left" vertical="top" wrapText="1"/>
    </xf>
    <xf numFmtId="1" fontId="0" fillId="0" borderId="2" xfId="0" applyNumberForma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2" fontId="0" fillId="0" borderId="0" xfId="0" applyNumberForma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3" fillId="0" borderId="0" xfId="0" applyFont="1" applyBorder="1"/>
    <xf numFmtId="0" fontId="8" fillId="0" borderId="0" xfId="0" applyFont="1" applyBorder="1" applyAlignment="1">
      <alignment vertical="top" wrapText="1"/>
    </xf>
    <xf numFmtId="164" fontId="0" fillId="0" borderId="0" xfId="0" applyNumberFormat="1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2" fontId="15" fillId="2" borderId="2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164" fontId="15" fillId="2" borderId="4" xfId="0" applyNumberFormat="1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shrinkToFit="1"/>
    </xf>
    <xf numFmtId="0" fontId="0" fillId="0" borderId="2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1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07"/>
  <sheetViews>
    <sheetView topLeftCell="A112" workbookViewId="0">
      <selection activeCell="A94" sqref="A94:L125"/>
    </sheetView>
  </sheetViews>
  <sheetFormatPr baseColWidth="10" defaultRowHeight="15.75"/>
  <cols>
    <col min="1" max="1" width="4.28515625" style="45" customWidth="1"/>
    <col min="2" max="2" width="19.42578125" style="44" customWidth="1"/>
    <col min="3" max="3" width="11.5703125" style="44" customWidth="1"/>
    <col min="4" max="4" width="7.7109375" style="52" customWidth="1"/>
    <col min="5" max="5" width="6.85546875" style="52" customWidth="1"/>
    <col min="6" max="6" width="13.42578125" style="47" customWidth="1"/>
    <col min="7" max="7" width="8.5703125" style="45" customWidth="1"/>
    <col min="8" max="8" width="8.7109375" style="75" customWidth="1"/>
    <col min="9" max="9" width="14.42578125" style="75" customWidth="1"/>
    <col min="10" max="10" width="9.7109375" style="75" customWidth="1"/>
    <col min="11" max="11" width="11.42578125" style="75" customWidth="1"/>
    <col min="12" max="12" width="12.28515625" style="58" customWidth="1"/>
    <col min="13" max="13" width="15.28515625" style="47" customWidth="1"/>
    <col min="14" max="14" width="19.7109375" customWidth="1"/>
    <col min="15" max="15" width="17.7109375" customWidth="1"/>
    <col min="20" max="20" width="18.5703125" style="66" customWidth="1"/>
    <col min="21" max="21" width="18" customWidth="1"/>
    <col min="22" max="26" width="11.42578125" style="12"/>
  </cols>
  <sheetData>
    <row r="2" spans="1:26">
      <c r="F2" s="45" t="s">
        <v>0</v>
      </c>
      <c r="N2" s="137"/>
      <c r="O2" s="138"/>
      <c r="P2" s="137"/>
      <c r="Q2" s="138"/>
      <c r="R2" s="138"/>
      <c r="S2" s="8"/>
      <c r="T2" s="139"/>
    </row>
    <row r="3" spans="1:26">
      <c r="F3" s="45" t="s">
        <v>1</v>
      </c>
      <c r="N3" s="137"/>
      <c r="O3" s="137"/>
      <c r="P3" s="137"/>
      <c r="Q3" s="138"/>
      <c r="R3" s="138"/>
      <c r="S3" s="8"/>
      <c r="T3" s="139"/>
    </row>
    <row r="4" spans="1:26">
      <c r="F4" s="45" t="s">
        <v>2</v>
      </c>
      <c r="N4" s="137"/>
      <c r="O4" s="137"/>
      <c r="P4" s="137"/>
      <c r="Q4" s="138"/>
      <c r="R4" s="138"/>
      <c r="S4" s="8"/>
      <c r="T4" s="139"/>
    </row>
    <row r="5" spans="1:26">
      <c r="F5" s="45" t="s">
        <v>46</v>
      </c>
      <c r="N5" s="137"/>
      <c r="O5" s="137"/>
      <c r="P5" s="137"/>
      <c r="Q5" s="8"/>
      <c r="R5" s="8"/>
      <c r="S5" s="8"/>
      <c r="T5" s="139"/>
    </row>
    <row r="6" spans="1:26">
      <c r="E6" s="55"/>
      <c r="F6" s="46" t="s">
        <v>3</v>
      </c>
      <c r="N6" s="140"/>
      <c r="O6" s="140"/>
      <c r="P6" s="140"/>
      <c r="Q6" s="8"/>
      <c r="R6" s="8"/>
      <c r="S6" s="8"/>
      <c r="T6" s="139"/>
    </row>
    <row r="7" spans="1:26" ht="18.75">
      <c r="N7" s="141"/>
      <c r="O7" s="8"/>
      <c r="P7" s="8"/>
      <c r="Q7" s="8"/>
      <c r="R7" s="8"/>
      <c r="S7" s="8"/>
      <c r="T7" s="139"/>
    </row>
    <row r="8" spans="1:26">
      <c r="N8" s="8"/>
      <c r="O8" s="8"/>
      <c r="P8" s="8"/>
      <c r="Q8" s="8"/>
      <c r="R8" s="8"/>
      <c r="S8" s="8"/>
      <c r="T8" s="142"/>
    </row>
    <row r="9" spans="1:26" s="2" customFormat="1" ht="18.75">
      <c r="A9" s="37"/>
      <c r="B9" s="30" t="s">
        <v>202</v>
      </c>
      <c r="D9" s="38"/>
      <c r="E9" s="38"/>
      <c r="G9" s="45"/>
      <c r="H9" s="76"/>
      <c r="I9" s="76"/>
      <c r="J9" s="76"/>
      <c r="K9" s="76"/>
      <c r="L9" s="67"/>
      <c r="M9" s="31"/>
      <c r="N9" s="143"/>
      <c r="O9" s="141"/>
      <c r="P9" s="141"/>
      <c r="Q9" s="141"/>
      <c r="R9" s="141"/>
      <c r="S9" s="141"/>
      <c r="T9" s="144"/>
      <c r="V9" s="37"/>
      <c r="W9" s="37"/>
      <c r="X9" s="37"/>
      <c r="Y9" s="37"/>
      <c r="Z9" s="37"/>
    </row>
    <row r="10" spans="1:26">
      <c r="A10" s="60" t="s">
        <v>29</v>
      </c>
      <c r="B10" s="13" t="s">
        <v>4</v>
      </c>
      <c r="C10" s="13" t="s">
        <v>5</v>
      </c>
      <c r="D10" s="56" t="s">
        <v>6</v>
      </c>
      <c r="E10" s="56" t="s">
        <v>7</v>
      </c>
      <c r="F10" s="5" t="s">
        <v>8</v>
      </c>
      <c r="G10" s="5" t="s">
        <v>192</v>
      </c>
      <c r="H10" s="77" t="s">
        <v>194</v>
      </c>
      <c r="I10" s="77" t="s">
        <v>193</v>
      </c>
      <c r="J10" s="124" t="s">
        <v>200</v>
      </c>
      <c r="K10" s="4" t="s">
        <v>50</v>
      </c>
      <c r="L10" s="51" t="s">
        <v>195</v>
      </c>
      <c r="N10" s="145"/>
      <c r="O10" s="145"/>
      <c r="P10" s="145"/>
      <c r="Q10" s="145"/>
      <c r="R10" s="145"/>
      <c r="S10" s="145"/>
      <c r="T10" s="146"/>
    </row>
    <row r="11" spans="1:26" s="22" customFormat="1">
      <c r="A11" s="36">
        <v>1</v>
      </c>
      <c r="B11" s="15" t="s">
        <v>80</v>
      </c>
      <c r="C11" s="15" t="s">
        <v>52</v>
      </c>
      <c r="D11" s="27">
        <v>13.77</v>
      </c>
      <c r="E11" s="25">
        <v>15.82</v>
      </c>
      <c r="F11" s="25">
        <v>14.994</v>
      </c>
      <c r="G11" s="69">
        <v>0.7</v>
      </c>
      <c r="H11" s="32">
        <f>F11*G11</f>
        <v>10.495799999999999</v>
      </c>
      <c r="I11" s="17" t="s">
        <v>75</v>
      </c>
      <c r="J11" s="70">
        <v>1</v>
      </c>
      <c r="K11" s="32">
        <f>H11*J11</f>
        <v>10.495799999999999</v>
      </c>
      <c r="L11" s="125" t="s">
        <v>78</v>
      </c>
      <c r="M11" s="59"/>
      <c r="N11" s="147"/>
      <c r="O11" s="147"/>
      <c r="P11" s="148"/>
      <c r="Q11" s="149"/>
      <c r="R11" s="148"/>
      <c r="S11" s="34"/>
      <c r="T11" s="10"/>
      <c r="U11" s="135"/>
      <c r="V11" s="35"/>
      <c r="W11" s="35"/>
      <c r="X11" s="35"/>
      <c r="Y11" s="35"/>
      <c r="Z11" s="35"/>
    </row>
    <row r="12" spans="1:26">
      <c r="A12" s="7">
        <v>2</v>
      </c>
      <c r="B12" s="15" t="s">
        <v>44</v>
      </c>
      <c r="C12" s="15" t="s">
        <v>79</v>
      </c>
      <c r="D12" s="27">
        <v>10.295</v>
      </c>
      <c r="E12" s="25">
        <v>13.385</v>
      </c>
      <c r="F12" s="25">
        <f>(D12+E12)/2</f>
        <v>11.84</v>
      </c>
      <c r="G12" s="69">
        <v>0.7</v>
      </c>
      <c r="H12" s="32">
        <f t="shared" ref="H12:H75" si="0">F12*G12</f>
        <v>8.2880000000000003</v>
      </c>
      <c r="I12" s="17" t="s">
        <v>197</v>
      </c>
      <c r="J12" s="70">
        <v>0.6</v>
      </c>
      <c r="K12" s="32">
        <f t="shared" ref="K12:K75" si="1">H12*J12</f>
        <v>4.9728000000000003</v>
      </c>
      <c r="L12" s="126" t="s">
        <v>84</v>
      </c>
      <c r="N12" s="147"/>
      <c r="O12" s="147"/>
      <c r="P12" s="150"/>
      <c r="Q12" s="149"/>
      <c r="R12" s="150"/>
      <c r="S12" s="151"/>
      <c r="T12" s="58"/>
      <c r="U12" s="135"/>
    </row>
    <row r="13" spans="1:26">
      <c r="A13" s="7">
        <v>3</v>
      </c>
      <c r="B13" s="15" t="s">
        <v>81</v>
      </c>
      <c r="C13" s="15" t="s">
        <v>21</v>
      </c>
      <c r="D13" s="27">
        <f>(11.85+10.29)/2</f>
        <v>11.07</v>
      </c>
      <c r="E13" s="25">
        <f>(12.68+17.75)/2</f>
        <v>15.215</v>
      </c>
      <c r="F13" s="25">
        <f t="shared" ref="F13:F76" si="2">(D13+E13)/2</f>
        <v>13.1425</v>
      </c>
      <c r="G13" s="69">
        <v>0.7</v>
      </c>
      <c r="H13" s="32">
        <f t="shared" si="0"/>
        <v>9.1997499999999999</v>
      </c>
      <c r="I13" s="17" t="s">
        <v>198</v>
      </c>
      <c r="J13" s="70">
        <v>0.4</v>
      </c>
      <c r="K13" s="32">
        <f t="shared" si="1"/>
        <v>3.6798999999999999</v>
      </c>
      <c r="L13" s="126" t="s">
        <v>83</v>
      </c>
      <c r="N13" s="147"/>
      <c r="O13" s="147"/>
      <c r="P13" s="150"/>
      <c r="Q13" s="149"/>
      <c r="R13" s="150"/>
      <c r="S13" s="151"/>
      <c r="T13" s="58"/>
      <c r="U13" s="135"/>
    </row>
    <row r="14" spans="1:26">
      <c r="A14" s="7">
        <v>4</v>
      </c>
      <c r="B14" s="15" t="s">
        <v>203</v>
      </c>
      <c r="C14" s="15" t="s">
        <v>73</v>
      </c>
      <c r="D14" s="27">
        <v>10.95</v>
      </c>
      <c r="E14" s="25">
        <v>15.8</v>
      </c>
      <c r="F14" s="25">
        <f t="shared" si="2"/>
        <v>13.375</v>
      </c>
      <c r="G14" s="69">
        <v>0.8</v>
      </c>
      <c r="H14" s="32">
        <f t="shared" si="0"/>
        <v>10.700000000000001</v>
      </c>
      <c r="I14" s="17" t="s">
        <v>196</v>
      </c>
      <c r="J14" s="70">
        <v>0.8</v>
      </c>
      <c r="K14" s="32">
        <f t="shared" si="1"/>
        <v>8.56</v>
      </c>
      <c r="L14" s="126" t="s">
        <v>83</v>
      </c>
      <c r="N14" s="147"/>
      <c r="O14" s="147"/>
      <c r="P14" s="150"/>
      <c r="Q14" s="149"/>
      <c r="R14" s="150"/>
      <c r="S14" s="151"/>
      <c r="T14" s="58"/>
      <c r="U14" s="135"/>
    </row>
    <row r="15" spans="1:26">
      <c r="A15" s="7">
        <v>5</v>
      </c>
      <c r="B15" s="15" t="s">
        <v>85</v>
      </c>
      <c r="C15" s="15" t="s">
        <v>64</v>
      </c>
      <c r="D15" s="27">
        <v>10.81</v>
      </c>
      <c r="E15" s="25">
        <v>13.67</v>
      </c>
      <c r="F15" s="25">
        <f t="shared" si="2"/>
        <v>12.24</v>
      </c>
      <c r="G15" s="69">
        <v>0.7</v>
      </c>
      <c r="H15" s="32">
        <f t="shared" si="0"/>
        <v>8.5679999999999996</v>
      </c>
      <c r="I15" s="17" t="s">
        <v>196</v>
      </c>
      <c r="J15" s="70">
        <v>0.8</v>
      </c>
      <c r="K15" s="32">
        <f t="shared" si="1"/>
        <v>6.8544</v>
      </c>
      <c r="L15" s="126" t="s">
        <v>83</v>
      </c>
      <c r="N15" s="147"/>
      <c r="O15" s="147"/>
      <c r="P15" s="150"/>
      <c r="Q15" s="149"/>
      <c r="R15" s="150"/>
      <c r="S15" s="151"/>
      <c r="T15" s="58"/>
      <c r="U15" s="135"/>
    </row>
    <row r="16" spans="1:26">
      <c r="A16" s="7">
        <v>6</v>
      </c>
      <c r="B16" s="15" t="s">
        <v>87</v>
      </c>
      <c r="C16" s="15" t="s">
        <v>18</v>
      </c>
      <c r="D16" s="27">
        <f>(10.74+11.36)/2</f>
        <v>11.05</v>
      </c>
      <c r="E16" s="25">
        <f>(11.06+17)/2</f>
        <v>14.030000000000001</v>
      </c>
      <c r="F16" s="25">
        <f t="shared" si="2"/>
        <v>12.540000000000001</v>
      </c>
      <c r="G16" s="69">
        <v>0.8</v>
      </c>
      <c r="H16" s="32">
        <f t="shared" si="0"/>
        <v>10.032000000000002</v>
      </c>
      <c r="I16" s="17" t="s">
        <v>196</v>
      </c>
      <c r="J16" s="70">
        <v>0.8</v>
      </c>
      <c r="K16" s="32">
        <f t="shared" si="1"/>
        <v>8.0256000000000025</v>
      </c>
      <c r="L16" s="126" t="s">
        <v>83</v>
      </c>
      <c r="N16" s="147"/>
      <c r="O16" s="147"/>
      <c r="P16" s="150"/>
      <c r="Q16" s="149"/>
      <c r="R16" s="150"/>
      <c r="S16" s="151"/>
      <c r="T16" s="58"/>
      <c r="U16" s="135"/>
    </row>
    <row r="17" spans="1:26">
      <c r="A17" s="7">
        <v>7</v>
      </c>
      <c r="B17" s="15" t="s">
        <v>88</v>
      </c>
      <c r="C17" s="15" t="s">
        <v>13</v>
      </c>
      <c r="D17" s="27">
        <f>(10.5+11.53)/2</f>
        <v>11.015000000000001</v>
      </c>
      <c r="E17" s="25">
        <f>(14.32+14.62)/2</f>
        <v>14.469999999999999</v>
      </c>
      <c r="F17" s="25">
        <f t="shared" si="2"/>
        <v>12.7425</v>
      </c>
      <c r="G17" s="69">
        <v>0.8</v>
      </c>
      <c r="H17" s="32">
        <f t="shared" si="0"/>
        <v>10.194000000000001</v>
      </c>
      <c r="I17" s="17" t="s">
        <v>196</v>
      </c>
      <c r="J17" s="70">
        <v>0.8</v>
      </c>
      <c r="K17" s="32">
        <f t="shared" si="1"/>
        <v>8.1552000000000007</v>
      </c>
      <c r="L17" s="126" t="s">
        <v>63</v>
      </c>
      <c r="N17" s="147"/>
      <c r="O17" s="147"/>
      <c r="P17" s="150"/>
      <c r="Q17" s="149"/>
      <c r="R17" s="150"/>
      <c r="S17" s="151"/>
      <c r="T17" s="58"/>
      <c r="U17" s="135"/>
    </row>
    <row r="18" spans="1:26">
      <c r="A18" s="7">
        <v>8</v>
      </c>
      <c r="B18" s="18" t="s">
        <v>89</v>
      </c>
      <c r="C18" s="18" t="s">
        <v>24</v>
      </c>
      <c r="D18" s="27">
        <v>10.76</v>
      </c>
      <c r="E18" s="25">
        <f>(11.99+16)/2</f>
        <v>13.995000000000001</v>
      </c>
      <c r="F18" s="25">
        <f t="shared" si="2"/>
        <v>12.377500000000001</v>
      </c>
      <c r="G18" s="69">
        <v>0.6</v>
      </c>
      <c r="H18" s="32">
        <f t="shared" si="0"/>
        <v>7.4265000000000008</v>
      </c>
      <c r="I18" s="17" t="s">
        <v>197</v>
      </c>
      <c r="J18" s="70">
        <v>0.6</v>
      </c>
      <c r="K18" s="32">
        <f t="shared" si="1"/>
        <v>4.4559000000000006</v>
      </c>
      <c r="L18" s="126" t="s">
        <v>83</v>
      </c>
      <c r="N18" s="152"/>
      <c r="O18" s="152"/>
      <c r="P18" s="150"/>
      <c r="Q18" s="149"/>
      <c r="R18" s="150"/>
      <c r="S18" s="151"/>
      <c r="T18" s="58"/>
      <c r="U18" s="135"/>
    </row>
    <row r="19" spans="1:26">
      <c r="A19" s="7">
        <v>9</v>
      </c>
      <c r="B19" s="15" t="s">
        <v>90</v>
      </c>
      <c r="C19" s="15" t="s">
        <v>91</v>
      </c>
      <c r="D19" s="25">
        <f>(10.34+10.07)/2</f>
        <v>10.205</v>
      </c>
      <c r="E19" s="25">
        <f>(10.14+16)/2</f>
        <v>13.07</v>
      </c>
      <c r="F19" s="25">
        <f t="shared" si="2"/>
        <v>11.637499999999999</v>
      </c>
      <c r="G19" s="69">
        <v>0.7</v>
      </c>
      <c r="H19" s="32">
        <f t="shared" si="0"/>
        <v>8.1462499999999984</v>
      </c>
      <c r="I19" s="17" t="s">
        <v>198</v>
      </c>
      <c r="J19" s="70">
        <v>0.4</v>
      </c>
      <c r="K19" s="32">
        <f t="shared" si="1"/>
        <v>3.2584999999999997</v>
      </c>
      <c r="L19" s="126" t="s">
        <v>83</v>
      </c>
      <c r="N19" s="147"/>
      <c r="O19" s="147"/>
      <c r="P19" s="150"/>
      <c r="Q19" s="149"/>
      <c r="R19" s="150"/>
      <c r="S19" s="151"/>
      <c r="T19" s="58"/>
      <c r="U19" s="135"/>
    </row>
    <row r="20" spans="1:26">
      <c r="A20" s="7">
        <v>10</v>
      </c>
      <c r="B20" s="15" t="s">
        <v>35</v>
      </c>
      <c r="C20" s="15" t="s">
        <v>33</v>
      </c>
      <c r="D20" s="25">
        <f>(12.48+15.58)/2</f>
        <v>14.030000000000001</v>
      </c>
      <c r="E20" s="25">
        <f>(14.95+18.25)/2</f>
        <v>16.600000000000001</v>
      </c>
      <c r="F20" s="25">
        <f t="shared" si="2"/>
        <v>15.315000000000001</v>
      </c>
      <c r="G20" s="69">
        <v>1</v>
      </c>
      <c r="H20" s="32">
        <f t="shared" si="0"/>
        <v>15.315000000000001</v>
      </c>
      <c r="I20" s="17" t="s">
        <v>196</v>
      </c>
      <c r="J20" s="70">
        <v>0.8</v>
      </c>
      <c r="K20" s="32">
        <f t="shared" si="1"/>
        <v>12.252000000000002</v>
      </c>
      <c r="L20" s="126" t="s">
        <v>92</v>
      </c>
      <c r="N20" s="147"/>
      <c r="O20" s="147"/>
      <c r="P20" s="150"/>
      <c r="Q20" s="149"/>
      <c r="R20" s="150"/>
      <c r="S20" s="151"/>
      <c r="T20" s="58"/>
      <c r="U20" s="135"/>
    </row>
    <row r="21" spans="1:26">
      <c r="A21" s="7">
        <v>11</v>
      </c>
      <c r="B21" s="15" t="s">
        <v>93</v>
      </c>
      <c r="C21" s="15" t="s">
        <v>20</v>
      </c>
      <c r="D21" s="25">
        <f>(14.48+14.88)/2</f>
        <v>14.68</v>
      </c>
      <c r="E21" s="25">
        <f>(13.79+18)/2</f>
        <v>15.895</v>
      </c>
      <c r="F21" s="25">
        <f t="shared" si="2"/>
        <v>15.2875</v>
      </c>
      <c r="G21" s="69">
        <v>1</v>
      </c>
      <c r="H21" s="32">
        <f t="shared" si="0"/>
        <v>15.2875</v>
      </c>
      <c r="I21" s="17" t="s">
        <v>196</v>
      </c>
      <c r="J21" s="70">
        <v>0.8</v>
      </c>
      <c r="K21" s="32">
        <f t="shared" si="1"/>
        <v>12.23</v>
      </c>
      <c r="L21" s="126" t="s">
        <v>92</v>
      </c>
      <c r="N21" s="147"/>
      <c r="O21" s="147"/>
      <c r="P21" s="150"/>
      <c r="Q21" s="149"/>
      <c r="R21" s="150"/>
      <c r="S21" s="151"/>
      <c r="T21" s="58"/>
      <c r="U21" s="135"/>
    </row>
    <row r="22" spans="1:26">
      <c r="A22" s="7">
        <v>12</v>
      </c>
      <c r="B22" s="18" t="s">
        <v>94</v>
      </c>
      <c r="C22" s="20" t="s">
        <v>72</v>
      </c>
      <c r="D22" s="25">
        <f>(15+16.58)/2</f>
        <v>15.79</v>
      </c>
      <c r="E22" s="25">
        <f>(14.93+18.5)/2</f>
        <v>16.715</v>
      </c>
      <c r="F22" s="25">
        <f t="shared" si="2"/>
        <v>16.252499999999998</v>
      </c>
      <c r="G22" s="71">
        <v>1</v>
      </c>
      <c r="H22" s="32">
        <f t="shared" si="0"/>
        <v>16.252499999999998</v>
      </c>
      <c r="I22" s="17" t="s">
        <v>199</v>
      </c>
      <c r="J22" s="70">
        <v>1</v>
      </c>
      <c r="K22" s="32">
        <f t="shared" si="1"/>
        <v>16.252499999999998</v>
      </c>
      <c r="L22" s="126" t="s">
        <v>92</v>
      </c>
      <c r="N22" s="152"/>
      <c r="O22" s="153"/>
      <c r="P22" s="150"/>
      <c r="Q22" s="149"/>
      <c r="R22" s="150"/>
      <c r="S22" s="151"/>
      <c r="T22" s="58"/>
      <c r="U22" s="135"/>
    </row>
    <row r="23" spans="1:26">
      <c r="A23" s="7">
        <v>13</v>
      </c>
      <c r="B23" s="15" t="s">
        <v>95</v>
      </c>
      <c r="C23" s="15" t="s">
        <v>37</v>
      </c>
      <c r="D23" s="25">
        <f>(11.61+10.15)/2</f>
        <v>10.879999999999999</v>
      </c>
      <c r="E23" s="25">
        <f>(11.38+18.5)/2</f>
        <v>14.940000000000001</v>
      </c>
      <c r="F23" s="25">
        <f t="shared" si="2"/>
        <v>12.91</v>
      </c>
      <c r="G23" s="69">
        <v>0.8</v>
      </c>
      <c r="H23" s="32">
        <f t="shared" si="0"/>
        <v>10.328000000000001</v>
      </c>
      <c r="I23" s="17" t="s">
        <v>196</v>
      </c>
      <c r="J23" s="70">
        <v>0.8</v>
      </c>
      <c r="K23" s="32">
        <f t="shared" si="1"/>
        <v>8.2624000000000013</v>
      </c>
      <c r="L23" s="126" t="s">
        <v>92</v>
      </c>
      <c r="N23" s="147"/>
      <c r="O23" s="147"/>
      <c r="P23" s="150"/>
      <c r="Q23" s="149"/>
      <c r="R23" s="150"/>
      <c r="S23" s="151"/>
      <c r="T23" s="58"/>
      <c r="U23" s="135"/>
    </row>
    <row r="24" spans="1:26">
      <c r="A24" s="7">
        <v>14</v>
      </c>
      <c r="B24" s="15" t="s">
        <v>96</v>
      </c>
      <c r="C24" s="15" t="s">
        <v>98</v>
      </c>
      <c r="D24" s="25">
        <f>(12.3+13.74)/2</f>
        <v>13.02</v>
      </c>
      <c r="E24" s="25">
        <f>(12.2+17)/2</f>
        <v>14.6</v>
      </c>
      <c r="F24" s="25">
        <f t="shared" si="2"/>
        <v>13.809999999999999</v>
      </c>
      <c r="G24" s="69">
        <v>1</v>
      </c>
      <c r="H24" s="32">
        <f t="shared" si="0"/>
        <v>13.809999999999999</v>
      </c>
      <c r="I24" s="17" t="s">
        <v>199</v>
      </c>
      <c r="J24" s="70">
        <v>1</v>
      </c>
      <c r="K24" s="32">
        <f t="shared" si="1"/>
        <v>13.809999999999999</v>
      </c>
      <c r="L24" s="126" t="s">
        <v>74</v>
      </c>
      <c r="N24" s="147"/>
      <c r="O24" s="147"/>
      <c r="P24" s="150"/>
      <c r="Q24" s="149"/>
      <c r="R24" s="150"/>
      <c r="S24" s="151"/>
      <c r="T24" s="58"/>
      <c r="U24" s="135"/>
    </row>
    <row r="25" spans="1:26">
      <c r="A25" s="7">
        <v>15</v>
      </c>
      <c r="B25" s="15" t="s">
        <v>59</v>
      </c>
      <c r="C25" s="15" t="s">
        <v>71</v>
      </c>
      <c r="D25" s="25">
        <v>10.6</v>
      </c>
      <c r="E25" s="25">
        <v>15.85</v>
      </c>
      <c r="F25" s="25">
        <f t="shared" si="2"/>
        <v>13.225</v>
      </c>
      <c r="G25" s="69">
        <v>0.8</v>
      </c>
      <c r="H25" s="32">
        <f t="shared" si="0"/>
        <v>10.58</v>
      </c>
      <c r="I25" s="17" t="s">
        <v>196</v>
      </c>
      <c r="J25" s="70">
        <v>0.8</v>
      </c>
      <c r="K25" s="32">
        <f t="shared" si="1"/>
        <v>8.4640000000000004</v>
      </c>
      <c r="L25" s="126" t="s">
        <v>83</v>
      </c>
      <c r="N25" s="147"/>
      <c r="O25" s="147"/>
      <c r="P25" s="150"/>
      <c r="Q25" s="149"/>
      <c r="R25" s="150"/>
      <c r="S25" s="151"/>
      <c r="T25" s="58"/>
      <c r="U25" s="135"/>
    </row>
    <row r="26" spans="1:26">
      <c r="A26" s="7">
        <v>16</v>
      </c>
      <c r="B26" s="18" t="s">
        <v>204</v>
      </c>
      <c r="C26" s="18" t="s">
        <v>45</v>
      </c>
      <c r="D26" s="25">
        <f>(12.02+11.52)/2</f>
        <v>11.77</v>
      </c>
      <c r="E26" s="25">
        <f>(14.02+15)/2</f>
        <v>14.51</v>
      </c>
      <c r="F26" s="25">
        <f t="shared" si="2"/>
        <v>13.14</v>
      </c>
      <c r="G26" s="69">
        <v>0.8</v>
      </c>
      <c r="H26" s="32">
        <f t="shared" si="0"/>
        <v>10.512</v>
      </c>
      <c r="I26" s="17" t="s">
        <v>196</v>
      </c>
      <c r="J26" s="70">
        <v>0.8</v>
      </c>
      <c r="K26" s="32">
        <f t="shared" si="1"/>
        <v>8.4096000000000011</v>
      </c>
      <c r="L26" s="126" t="s">
        <v>63</v>
      </c>
      <c r="N26" s="152"/>
      <c r="O26" s="152"/>
      <c r="P26" s="150"/>
      <c r="Q26" s="149"/>
      <c r="R26" s="150"/>
      <c r="S26" s="151"/>
      <c r="T26" s="58"/>
      <c r="U26" s="135"/>
    </row>
    <row r="27" spans="1:26" s="22" customFormat="1">
      <c r="A27" s="7">
        <v>17</v>
      </c>
      <c r="B27" s="15" t="s">
        <v>99</v>
      </c>
      <c r="C27" s="15" t="s">
        <v>33</v>
      </c>
      <c r="D27" s="25">
        <f>(10.79+10)/2</f>
        <v>10.395</v>
      </c>
      <c r="E27" s="25">
        <f>(10.58+13.5)/2</f>
        <v>12.04</v>
      </c>
      <c r="F27" s="25">
        <f t="shared" si="2"/>
        <v>11.217499999999999</v>
      </c>
      <c r="G27" s="69">
        <v>0.6</v>
      </c>
      <c r="H27" s="32">
        <f t="shared" si="0"/>
        <v>6.7304999999999993</v>
      </c>
      <c r="I27" s="17" t="s">
        <v>197</v>
      </c>
      <c r="J27" s="70">
        <v>0.6</v>
      </c>
      <c r="K27" s="32">
        <f t="shared" si="1"/>
        <v>4.0382999999999996</v>
      </c>
      <c r="L27" s="125" t="s">
        <v>63</v>
      </c>
      <c r="M27" s="59"/>
      <c r="N27" s="147"/>
      <c r="O27" s="147"/>
      <c r="P27" s="150"/>
      <c r="Q27" s="149"/>
      <c r="R27" s="150"/>
      <c r="S27" s="151"/>
      <c r="T27" s="10"/>
      <c r="U27" s="135"/>
      <c r="V27" s="35"/>
      <c r="W27" s="35"/>
      <c r="X27" s="35"/>
      <c r="Y27" s="35"/>
      <c r="Z27" s="35"/>
    </row>
    <row r="28" spans="1:26">
      <c r="A28" s="7">
        <v>18</v>
      </c>
      <c r="B28" s="15" t="s">
        <v>100</v>
      </c>
      <c r="C28" s="15" t="s">
        <v>14</v>
      </c>
      <c r="D28" s="25">
        <v>10.75</v>
      </c>
      <c r="E28" s="25">
        <v>14.45</v>
      </c>
      <c r="F28" s="25">
        <f t="shared" si="2"/>
        <v>12.6</v>
      </c>
      <c r="G28" s="69">
        <v>0.8</v>
      </c>
      <c r="H28" s="32">
        <f t="shared" si="0"/>
        <v>10.08</v>
      </c>
      <c r="I28" s="17" t="s">
        <v>197</v>
      </c>
      <c r="J28" s="70">
        <v>0.6</v>
      </c>
      <c r="K28" s="32">
        <f t="shared" si="1"/>
        <v>6.048</v>
      </c>
      <c r="L28" s="125" t="s">
        <v>77</v>
      </c>
      <c r="M28" s="59"/>
      <c r="N28" s="147"/>
      <c r="O28" s="147"/>
      <c r="P28" s="150"/>
      <c r="Q28" s="149"/>
      <c r="R28" s="150"/>
      <c r="S28" s="151"/>
      <c r="T28" s="10"/>
      <c r="U28" s="135"/>
    </row>
    <row r="29" spans="1:26">
      <c r="A29" s="7">
        <v>19</v>
      </c>
      <c r="B29" s="15" t="s">
        <v>101</v>
      </c>
      <c r="C29" s="15" t="s">
        <v>102</v>
      </c>
      <c r="D29" s="25">
        <f>(10.03+10.09)/2</f>
        <v>10.059999999999999</v>
      </c>
      <c r="E29" s="25">
        <f>(10.54+17)/2</f>
        <v>13.77</v>
      </c>
      <c r="F29" s="25">
        <f t="shared" si="2"/>
        <v>11.914999999999999</v>
      </c>
      <c r="G29" s="69">
        <v>0.7</v>
      </c>
      <c r="H29" s="32">
        <f t="shared" si="0"/>
        <v>8.3404999999999987</v>
      </c>
      <c r="I29" s="17" t="s">
        <v>197</v>
      </c>
      <c r="J29" s="70">
        <v>0.6</v>
      </c>
      <c r="K29" s="32">
        <f t="shared" si="1"/>
        <v>5.0042999999999989</v>
      </c>
      <c r="L29" s="125" t="s">
        <v>51</v>
      </c>
      <c r="M29" s="59"/>
      <c r="N29" s="147"/>
      <c r="O29" s="147"/>
      <c r="P29" s="150"/>
      <c r="Q29" s="149"/>
      <c r="R29" s="150"/>
      <c r="S29" s="151"/>
      <c r="T29" s="10"/>
      <c r="U29" s="135"/>
    </row>
    <row r="30" spans="1:26">
      <c r="A30" s="7">
        <v>20</v>
      </c>
      <c r="B30" s="15" t="s">
        <v>103</v>
      </c>
      <c r="C30" s="15" t="s">
        <v>104</v>
      </c>
      <c r="D30" s="26">
        <f>(15.69+15.89)/2</f>
        <v>15.79</v>
      </c>
      <c r="E30" s="26">
        <f>(14.7+17)/2</f>
        <v>15.85</v>
      </c>
      <c r="F30" s="25">
        <f t="shared" si="2"/>
        <v>15.82</v>
      </c>
      <c r="G30" s="72">
        <v>0.8</v>
      </c>
      <c r="H30" s="32">
        <f t="shared" si="0"/>
        <v>12.656000000000001</v>
      </c>
      <c r="I30" s="17" t="s">
        <v>199</v>
      </c>
      <c r="J30" s="70">
        <v>1</v>
      </c>
      <c r="K30" s="32">
        <f t="shared" si="1"/>
        <v>12.656000000000001</v>
      </c>
      <c r="L30" s="125" t="s">
        <v>56</v>
      </c>
      <c r="M30" s="59"/>
      <c r="N30" s="147"/>
      <c r="O30" s="147"/>
      <c r="P30" s="150"/>
      <c r="Q30" s="149"/>
      <c r="R30" s="150"/>
      <c r="S30" s="151"/>
      <c r="T30" s="10"/>
      <c r="U30" s="135"/>
    </row>
    <row r="31" spans="1:26">
      <c r="A31" s="7">
        <v>21</v>
      </c>
      <c r="B31" s="15" t="s">
        <v>105</v>
      </c>
      <c r="C31" s="15" t="s">
        <v>16</v>
      </c>
      <c r="D31" s="25">
        <f>(10.18+10.03)/2</f>
        <v>10.105</v>
      </c>
      <c r="E31" s="25">
        <f>(10.9+14.67)/2</f>
        <v>12.785</v>
      </c>
      <c r="F31" s="25">
        <f t="shared" si="2"/>
        <v>11.445</v>
      </c>
      <c r="G31" s="69">
        <v>0.7</v>
      </c>
      <c r="H31" s="32">
        <f t="shared" si="0"/>
        <v>8.0114999999999998</v>
      </c>
      <c r="I31" s="17" t="s">
        <v>196</v>
      </c>
      <c r="J31" s="70">
        <v>0.8</v>
      </c>
      <c r="K31" s="32">
        <f t="shared" si="1"/>
        <v>6.4092000000000002</v>
      </c>
      <c r="L31" s="125" t="s">
        <v>66</v>
      </c>
      <c r="M31" s="59"/>
      <c r="N31" s="147"/>
      <c r="O31" s="147"/>
      <c r="P31" s="150"/>
      <c r="Q31" s="149"/>
      <c r="R31" s="150"/>
      <c r="S31" s="151"/>
      <c r="T31" s="10"/>
      <c r="U31" s="135"/>
    </row>
    <row r="32" spans="1:26" s="22" customFormat="1">
      <c r="A32" s="7">
        <v>22</v>
      </c>
      <c r="B32" s="15" t="s">
        <v>31</v>
      </c>
      <c r="C32" s="15" t="s">
        <v>32</v>
      </c>
      <c r="D32" s="25">
        <f>(12.27+11.87)/2</f>
        <v>12.07</v>
      </c>
      <c r="E32" s="25">
        <f>(10.66+18.5)/2</f>
        <v>14.58</v>
      </c>
      <c r="F32" s="25">
        <f t="shared" si="2"/>
        <v>13.324999999999999</v>
      </c>
      <c r="G32" s="69">
        <v>0.8</v>
      </c>
      <c r="H32" s="32">
        <f t="shared" si="0"/>
        <v>10.66</v>
      </c>
      <c r="I32" s="17" t="s">
        <v>199</v>
      </c>
      <c r="J32" s="70">
        <v>1</v>
      </c>
      <c r="K32" s="32">
        <f t="shared" si="1"/>
        <v>10.66</v>
      </c>
      <c r="L32" s="125" t="s">
        <v>83</v>
      </c>
      <c r="M32" s="59"/>
      <c r="N32" s="147"/>
      <c r="O32" s="147"/>
      <c r="P32" s="150"/>
      <c r="Q32" s="149"/>
      <c r="R32" s="150"/>
      <c r="S32" s="151"/>
      <c r="T32" s="10"/>
      <c r="U32" s="135"/>
      <c r="V32" s="35"/>
      <c r="W32" s="35"/>
      <c r="X32" s="35"/>
      <c r="Y32" s="35"/>
      <c r="Z32" s="35"/>
    </row>
    <row r="33" spans="1:26">
      <c r="A33" s="7">
        <v>23</v>
      </c>
      <c r="B33" s="18" t="s">
        <v>106</v>
      </c>
      <c r="C33" s="18" t="s">
        <v>34</v>
      </c>
      <c r="D33" s="25">
        <f>(11.63+13.76)/2</f>
        <v>12.695</v>
      </c>
      <c r="E33" s="25">
        <f>(14.34+18)/2</f>
        <v>16.170000000000002</v>
      </c>
      <c r="F33" s="25">
        <f t="shared" si="2"/>
        <v>14.432500000000001</v>
      </c>
      <c r="G33" s="69">
        <v>1</v>
      </c>
      <c r="H33" s="32">
        <f t="shared" si="0"/>
        <v>14.432500000000001</v>
      </c>
      <c r="I33" s="17" t="s">
        <v>196</v>
      </c>
      <c r="J33" s="70">
        <v>0.8</v>
      </c>
      <c r="K33" s="32">
        <f t="shared" si="1"/>
        <v>11.546000000000001</v>
      </c>
      <c r="L33" s="125" t="s">
        <v>74</v>
      </c>
      <c r="M33" s="59"/>
      <c r="N33" s="152"/>
      <c r="O33" s="152"/>
      <c r="P33" s="150"/>
      <c r="Q33" s="149"/>
      <c r="R33" s="150"/>
      <c r="S33" s="151"/>
      <c r="T33" s="10"/>
      <c r="U33" s="135"/>
    </row>
    <row r="34" spans="1:26">
      <c r="A34" s="7">
        <v>24</v>
      </c>
      <c r="B34" s="15" t="s">
        <v>107</v>
      </c>
      <c r="C34" s="15" t="s">
        <v>28</v>
      </c>
      <c r="D34" s="25">
        <f>(11.82+10.65)/2</f>
        <v>11.234999999999999</v>
      </c>
      <c r="E34" s="25">
        <f>(10.86+16)/2</f>
        <v>13.43</v>
      </c>
      <c r="F34" s="25">
        <f t="shared" si="2"/>
        <v>12.3325</v>
      </c>
      <c r="G34" s="69">
        <v>0.6</v>
      </c>
      <c r="H34" s="32">
        <f t="shared" si="0"/>
        <v>7.3994999999999997</v>
      </c>
      <c r="I34" s="17" t="s">
        <v>196</v>
      </c>
      <c r="J34" s="70">
        <v>0.8</v>
      </c>
      <c r="K34" s="32">
        <f t="shared" si="1"/>
        <v>5.9196</v>
      </c>
      <c r="L34" s="125" t="s">
        <v>53</v>
      </c>
      <c r="M34" s="59"/>
      <c r="N34" s="147"/>
      <c r="O34" s="147"/>
      <c r="P34" s="150"/>
      <c r="Q34" s="149"/>
      <c r="R34" s="150"/>
      <c r="S34" s="151"/>
      <c r="T34" s="10"/>
      <c r="U34" s="136"/>
    </row>
    <row r="35" spans="1:26">
      <c r="A35" s="7">
        <v>25</v>
      </c>
      <c r="B35" s="15" t="s">
        <v>108</v>
      </c>
      <c r="C35" s="15" t="s">
        <v>42</v>
      </c>
      <c r="D35" s="25">
        <v>10.66</v>
      </c>
      <c r="E35" s="25">
        <v>13.84</v>
      </c>
      <c r="F35" s="25">
        <f t="shared" si="2"/>
        <v>12.25</v>
      </c>
      <c r="G35" s="69">
        <v>0.8</v>
      </c>
      <c r="H35" s="32">
        <f t="shared" si="0"/>
        <v>9.8000000000000007</v>
      </c>
      <c r="I35" s="17" t="s">
        <v>197</v>
      </c>
      <c r="J35" s="70">
        <v>0.6</v>
      </c>
      <c r="K35" s="32">
        <f t="shared" si="1"/>
        <v>5.88</v>
      </c>
      <c r="L35" s="125" t="s">
        <v>83</v>
      </c>
      <c r="M35" s="59"/>
      <c r="N35" s="147"/>
      <c r="O35" s="147"/>
      <c r="P35" s="150"/>
      <c r="Q35" s="149"/>
      <c r="R35" s="150"/>
      <c r="S35" s="151"/>
      <c r="T35" s="10"/>
      <c r="U35" s="135"/>
    </row>
    <row r="36" spans="1:26">
      <c r="A36" s="7">
        <v>26</v>
      </c>
      <c r="B36" s="15" t="s">
        <v>109</v>
      </c>
      <c r="C36" s="15" t="s">
        <v>110</v>
      </c>
      <c r="D36" s="25">
        <f>(10.57+11.34)/2</f>
        <v>10.955</v>
      </c>
      <c r="E36" s="25">
        <f>(12.86+16)/2</f>
        <v>14.43</v>
      </c>
      <c r="F36" s="25">
        <f t="shared" si="2"/>
        <v>12.692499999999999</v>
      </c>
      <c r="G36" s="69">
        <v>0.8</v>
      </c>
      <c r="H36" s="32">
        <f t="shared" si="0"/>
        <v>10.154</v>
      </c>
      <c r="I36" s="17" t="s">
        <v>196</v>
      </c>
      <c r="J36" s="70">
        <v>0.8</v>
      </c>
      <c r="K36" s="32">
        <f t="shared" si="1"/>
        <v>8.1232000000000006</v>
      </c>
      <c r="L36" s="125" t="s">
        <v>53</v>
      </c>
      <c r="M36" s="59"/>
      <c r="N36" s="147"/>
      <c r="O36" s="147"/>
      <c r="P36" s="150"/>
      <c r="Q36" s="149"/>
      <c r="R36" s="150"/>
      <c r="S36" s="151"/>
      <c r="T36" s="10"/>
      <c r="U36" s="135"/>
    </row>
    <row r="37" spans="1:26">
      <c r="A37" s="7">
        <v>27</v>
      </c>
      <c r="B37" s="15" t="s">
        <v>41</v>
      </c>
      <c r="C37" s="15" t="s">
        <v>55</v>
      </c>
      <c r="D37" s="25">
        <f>(10.59+10.57)/2</f>
        <v>10.58</v>
      </c>
      <c r="E37" s="25">
        <f>(12.31+17)/2</f>
        <v>14.655000000000001</v>
      </c>
      <c r="F37" s="25">
        <f t="shared" si="2"/>
        <v>12.6175</v>
      </c>
      <c r="G37" s="69">
        <v>0.8</v>
      </c>
      <c r="H37" s="32">
        <f t="shared" si="0"/>
        <v>10.094000000000001</v>
      </c>
      <c r="I37" s="17" t="s">
        <v>196</v>
      </c>
      <c r="J37" s="70">
        <v>0.8</v>
      </c>
      <c r="K37" s="32">
        <f t="shared" si="1"/>
        <v>8.0752000000000006</v>
      </c>
      <c r="L37" s="125" t="s">
        <v>111</v>
      </c>
      <c r="M37" s="59"/>
      <c r="N37" s="147"/>
      <c r="O37" s="147"/>
      <c r="P37" s="150"/>
      <c r="Q37" s="149"/>
      <c r="R37" s="150"/>
      <c r="S37" s="151"/>
      <c r="T37" s="10"/>
      <c r="U37" s="135"/>
    </row>
    <row r="38" spans="1:26">
      <c r="A38" s="7">
        <v>28</v>
      </c>
      <c r="B38" s="15" t="s">
        <v>112</v>
      </c>
      <c r="C38" s="15" t="s">
        <v>117</v>
      </c>
      <c r="D38" s="25">
        <f>(10.52+10.13)/2</f>
        <v>10.324999999999999</v>
      </c>
      <c r="E38" s="25">
        <f>(11.45+16.75)/2</f>
        <v>14.1</v>
      </c>
      <c r="F38" s="25">
        <f t="shared" si="2"/>
        <v>12.212499999999999</v>
      </c>
      <c r="G38" s="69">
        <v>0.7</v>
      </c>
      <c r="H38" s="32">
        <f t="shared" si="0"/>
        <v>8.5487499999999983</v>
      </c>
      <c r="I38" s="17" t="s">
        <v>198</v>
      </c>
      <c r="J38" s="70">
        <v>0.4</v>
      </c>
      <c r="K38" s="32">
        <f t="shared" si="1"/>
        <v>3.4194999999999993</v>
      </c>
      <c r="L38" s="125" t="s">
        <v>83</v>
      </c>
      <c r="M38" s="59"/>
      <c r="N38" s="147"/>
      <c r="O38" s="147"/>
      <c r="P38" s="150"/>
      <c r="Q38" s="149"/>
      <c r="R38" s="150"/>
      <c r="S38" s="151"/>
      <c r="T38" s="10"/>
      <c r="U38" s="135"/>
    </row>
    <row r="39" spans="1:26">
      <c r="A39" s="7">
        <v>29</v>
      </c>
      <c r="B39" s="15" t="s">
        <v>113</v>
      </c>
      <c r="C39" s="19" t="s">
        <v>116</v>
      </c>
      <c r="D39" s="25">
        <f>(12.46+10.88)/2</f>
        <v>11.670000000000002</v>
      </c>
      <c r="E39" s="25">
        <f>(14.39+17)/2</f>
        <v>15.695</v>
      </c>
      <c r="F39" s="25">
        <f t="shared" si="2"/>
        <v>13.682500000000001</v>
      </c>
      <c r="G39" s="69">
        <v>0.8</v>
      </c>
      <c r="H39" s="32">
        <f t="shared" si="0"/>
        <v>10.946000000000002</v>
      </c>
      <c r="I39" s="17" t="s">
        <v>196</v>
      </c>
      <c r="J39" s="70">
        <v>0.8</v>
      </c>
      <c r="K39" s="32">
        <f t="shared" si="1"/>
        <v>8.7568000000000019</v>
      </c>
      <c r="L39" s="125" t="s">
        <v>111</v>
      </c>
      <c r="M39" s="59"/>
      <c r="N39" s="147"/>
      <c r="O39" s="147"/>
      <c r="P39" s="150"/>
      <c r="Q39" s="149"/>
      <c r="R39" s="150"/>
      <c r="S39" s="151"/>
      <c r="T39" s="10"/>
      <c r="U39" s="135"/>
    </row>
    <row r="40" spans="1:26">
      <c r="A40" s="7">
        <v>30</v>
      </c>
      <c r="B40" s="15" t="s">
        <v>114</v>
      </c>
      <c r="C40" s="15" t="s">
        <v>115</v>
      </c>
      <c r="D40" s="25">
        <f>(12.31+11.35)/2</f>
        <v>11.83</v>
      </c>
      <c r="E40" s="25">
        <f>(11.16+17)/2</f>
        <v>14.08</v>
      </c>
      <c r="F40" s="25">
        <f t="shared" si="2"/>
        <v>12.955</v>
      </c>
      <c r="G40" s="69">
        <v>0.7</v>
      </c>
      <c r="H40" s="32">
        <f t="shared" si="0"/>
        <v>9.0685000000000002</v>
      </c>
      <c r="I40" s="17" t="s">
        <v>196</v>
      </c>
      <c r="J40" s="70">
        <v>0.8</v>
      </c>
      <c r="K40" s="32">
        <f t="shared" si="1"/>
        <v>7.2548000000000004</v>
      </c>
      <c r="L40" s="125" t="s">
        <v>56</v>
      </c>
      <c r="M40" s="59"/>
      <c r="N40" s="147"/>
      <c r="O40" s="147"/>
      <c r="P40" s="150"/>
      <c r="Q40" s="149"/>
      <c r="R40" s="150"/>
      <c r="S40" s="151"/>
      <c r="T40" s="10"/>
      <c r="U40" s="135"/>
    </row>
    <row r="41" spans="1:26" s="22" customFormat="1">
      <c r="A41" s="36">
        <v>31</v>
      </c>
      <c r="B41" s="18" t="s">
        <v>23</v>
      </c>
      <c r="C41" s="18" t="s">
        <v>43</v>
      </c>
      <c r="D41" s="25">
        <v>10.6</v>
      </c>
      <c r="E41" s="25">
        <v>11.71</v>
      </c>
      <c r="F41" s="25">
        <v>12.42</v>
      </c>
      <c r="G41" s="69">
        <v>0.5</v>
      </c>
      <c r="H41" s="32">
        <f t="shared" si="0"/>
        <v>6.21</v>
      </c>
      <c r="I41" s="17" t="s">
        <v>75</v>
      </c>
      <c r="J41" s="70">
        <v>1</v>
      </c>
      <c r="K41" s="32">
        <f t="shared" si="1"/>
        <v>6.21</v>
      </c>
      <c r="L41" s="125" t="s">
        <v>51</v>
      </c>
      <c r="M41" s="59"/>
      <c r="N41" s="152"/>
      <c r="O41" s="152"/>
      <c r="P41" s="148"/>
      <c r="Q41" s="149"/>
      <c r="R41" s="148"/>
      <c r="S41" s="34"/>
      <c r="T41" s="10"/>
      <c r="U41" s="135"/>
      <c r="V41" s="35"/>
      <c r="W41" s="35"/>
      <c r="X41" s="35"/>
      <c r="Y41" s="35"/>
      <c r="Z41" s="35"/>
    </row>
    <row r="42" spans="1:26">
      <c r="A42" s="7">
        <v>32</v>
      </c>
      <c r="B42" s="20" t="s">
        <v>15</v>
      </c>
      <c r="C42" s="20" t="s">
        <v>67</v>
      </c>
      <c r="D42" s="25">
        <f>(11.49+11.97)/2</f>
        <v>11.73</v>
      </c>
      <c r="E42" s="25">
        <f>(11.85+17)/2</f>
        <v>14.425000000000001</v>
      </c>
      <c r="F42" s="25">
        <f t="shared" si="2"/>
        <v>13.077500000000001</v>
      </c>
      <c r="G42" s="69">
        <v>0.8</v>
      </c>
      <c r="H42" s="32">
        <f t="shared" si="0"/>
        <v>10.462000000000002</v>
      </c>
      <c r="I42" s="17" t="s">
        <v>196</v>
      </c>
      <c r="J42" s="70">
        <v>0.8</v>
      </c>
      <c r="K42" s="32">
        <f t="shared" si="1"/>
        <v>8.3696000000000019</v>
      </c>
      <c r="L42" s="126" t="s">
        <v>83</v>
      </c>
      <c r="N42" s="153"/>
      <c r="O42" s="153"/>
      <c r="P42" s="150"/>
      <c r="Q42" s="149"/>
      <c r="R42" s="150"/>
      <c r="S42" s="151"/>
      <c r="T42" s="58"/>
      <c r="U42" s="135"/>
    </row>
    <row r="43" spans="1:26">
      <c r="A43" s="7">
        <v>33</v>
      </c>
      <c r="B43" s="15" t="s">
        <v>22</v>
      </c>
      <c r="C43" s="15" t="s">
        <v>12</v>
      </c>
      <c r="D43" s="25">
        <f>(11.1+10.87)/2</f>
        <v>10.984999999999999</v>
      </c>
      <c r="E43" s="25">
        <f>(13.89+16.25)/2</f>
        <v>15.07</v>
      </c>
      <c r="F43" s="25">
        <f t="shared" si="2"/>
        <v>13.0275</v>
      </c>
      <c r="G43" s="69">
        <v>0.6</v>
      </c>
      <c r="H43" s="32">
        <f t="shared" si="0"/>
        <v>7.8164999999999996</v>
      </c>
      <c r="I43" s="17" t="s">
        <v>199</v>
      </c>
      <c r="J43" s="73">
        <v>1</v>
      </c>
      <c r="K43" s="32">
        <f t="shared" si="1"/>
        <v>7.8164999999999996</v>
      </c>
      <c r="L43" s="126" t="s">
        <v>111</v>
      </c>
      <c r="M43" s="139"/>
      <c r="N43" s="147"/>
      <c r="O43" s="147"/>
      <c r="P43" s="150"/>
      <c r="Q43" s="149"/>
      <c r="R43" s="150"/>
      <c r="S43" s="151"/>
      <c r="T43" s="58"/>
      <c r="U43" s="135"/>
      <c r="V43" s="151"/>
    </row>
    <row r="44" spans="1:26">
      <c r="A44" s="7">
        <v>34</v>
      </c>
      <c r="B44" s="15" t="s">
        <v>59</v>
      </c>
      <c r="C44" s="15" t="s">
        <v>60</v>
      </c>
      <c r="D44" s="25">
        <f>(11.8+11.95)/2</f>
        <v>11.875</v>
      </c>
      <c r="E44" s="25">
        <f>(11.94+17.75)/2</f>
        <v>14.844999999999999</v>
      </c>
      <c r="F44" s="25">
        <f t="shared" si="2"/>
        <v>13.36</v>
      </c>
      <c r="G44" s="69">
        <v>1</v>
      </c>
      <c r="H44" s="32">
        <f t="shared" si="0"/>
        <v>13.36</v>
      </c>
      <c r="I44" s="17" t="s">
        <v>196</v>
      </c>
      <c r="J44" s="73">
        <v>0.8</v>
      </c>
      <c r="K44" s="32">
        <f t="shared" si="1"/>
        <v>10.688000000000001</v>
      </c>
      <c r="L44" s="126" t="s">
        <v>83</v>
      </c>
      <c r="M44" s="139"/>
      <c r="N44" s="147"/>
      <c r="O44" s="147"/>
      <c r="P44" s="150"/>
      <c r="Q44" s="149"/>
      <c r="R44" s="150"/>
      <c r="S44" s="151"/>
      <c r="T44" s="58"/>
      <c r="U44" s="135"/>
      <c r="V44" s="151"/>
    </row>
    <row r="45" spans="1:26" s="22" customFormat="1">
      <c r="A45" s="36">
        <v>35</v>
      </c>
      <c r="B45" s="15" t="s">
        <v>118</v>
      </c>
      <c r="C45" s="15" t="s">
        <v>13</v>
      </c>
      <c r="D45" s="25">
        <f>(12.21+12.37)/2</f>
        <v>12.29</v>
      </c>
      <c r="E45" s="25">
        <f>(13.93+16.5)/2</f>
        <v>15.215</v>
      </c>
      <c r="F45" s="25">
        <f t="shared" si="2"/>
        <v>13.7525</v>
      </c>
      <c r="G45" s="69">
        <v>0.8</v>
      </c>
      <c r="H45" s="32">
        <f t="shared" si="0"/>
        <v>11.002000000000001</v>
      </c>
      <c r="I45" s="17" t="s">
        <v>196</v>
      </c>
      <c r="J45" s="73">
        <v>0.8</v>
      </c>
      <c r="K45" s="32">
        <f t="shared" si="1"/>
        <v>8.8016000000000005</v>
      </c>
      <c r="L45" s="125" t="s">
        <v>84</v>
      </c>
      <c r="M45" s="49"/>
      <c r="N45" s="147"/>
      <c r="O45" s="147"/>
      <c r="P45" s="150"/>
      <c r="Q45" s="149"/>
      <c r="R45" s="150"/>
      <c r="S45" s="34"/>
      <c r="T45" s="10"/>
      <c r="U45" s="135"/>
      <c r="V45" s="34"/>
      <c r="W45" s="35"/>
      <c r="X45" s="35"/>
      <c r="Y45" s="35"/>
      <c r="Z45" s="35"/>
    </row>
    <row r="46" spans="1:26">
      <c r="A46" s="7">
        <v>36</v>
      </c>
      <c r="B46" s="15" t="s">
        <v>119</v>
      </c>
      <c r="C46" s="15" t="s">
        <v>120</v>
      </c>
      <c r="D46" s="25">
        <f>(12.63+10.58)/2</f>
        <v>11.605</v>
      </c>
      <c r="E46" s="25">
        <f>(15.01+14.5)/2</f>
        <v>14.754999999999999</v>
      </c>
      <c r="F46" s="25">
        <f t="shared" si="2"/>
        <v>13.18</v>
      </c>
      <c r="G46" s="69">
        <v>0.8</v>
      </c>
      <c r="H46" s="32">
        <f t="shared" si="0"/>
        <v>10.544</v>
      </c>
      <c r="I46" s="17" t="s">
        <v>196</v>
      </c>
      <c r="J46" s="73">
        <v>0.8</v>
      </c>
      <c r="K46" s="32">
        <f t="shared" si="1"/>
        <v>8.4352</v>
      </c>
      <c r="L46" s="125" t="s">
        <v>63</v>
      </c>
      <c r="M46" s="49"/>
      <c r="N46" s="147"/>
      <c r="O46" s="147"/>
      <c r="P46" s="150"/>
      <c r="Q46" s="149"/>
      <c r="R46" s="150"/>
      <c r="S46" s="151"/>
      <c r="T46" s="10"/>
      <c r="U46" s="135"/>
      <c r="V46" s="151"/>
    </row>
    <row r="47" spans="1:26">
      <c r="A47" s="7">
        <v>37</v>
      </c>
      <c r="B47" s="15" t="s">
        <v>121</v>
      </c>
      <c r="C47" s="15" t="s">
        <v>122</v>
      </c>
      <c r="D47" s="25"/>
      <c r="E47" s="25">
        <v>13.64</v>
      </c>
      <c r="F47" s="25">
        <v>11.99</v>
      </c>
      <c r="G47" s="69">
        <v>0.6</v>
      </c>
      <c r="H47" s="32">
        <f t="shared" si="0"/>
        <v>7.194</v>
      </c>
      <c r="I47" s="17" t="s">
        <v>198</v>
      </c>
      <c r="J47" s="73">
        <v>0.4</v>
      </c>
      <c r="K47" s="32">
        <f t="shared" si="1"/>
        <v>2.8776000000000002</v>
      </c>
      <c r="L47" s="125" t="s">
        <v>51</v>
      </c>
      <c r="M47" s="49"/>
      <c r="N47" s="147"/>
      <c r="O47" s="147"/>
      <c r="P47" s="150"/>
      <c r="Q47" s="149"/>
      <c r="R47" s="150"/>
      <c r="S47" s="151"/>
      <c r="T47" s="10"/>
      <c r="U47" s="135"/>
      <c r="V47" s="151"/>
    </row>
    <row r="48" spans="1:26">
      <c r="A48" s="7">
        <v>38</v>
      </c>
      <c r="B48" s="15" t="s">
        <v>17</v>
      </c>
      <c r="C48" s="15" t="s">
        <v>18</v>
      </c>
      <c r="D48" s="25">
        <f>(12.63+10.17)/2</f>
        <v>11.4</v>
      </c>
      <c r="E48" s="25">
        <f>(12.2+17)/2</f>
        <v>14.6</v>
      </c>
      <c r="F48" s="25">
        <f t="shared" si="2"/>
        <v>13</v>
      </c>
      <c r="G48" s="69">
        <v>0.8</v>
      </c>
      <c r="H48" s="32">
        <f t="shared" si="0"/>
        <v>10.4</v>
      </c>
      <c r="I48" s="17" t="s">
        <v>197</v>
      </c>
      <c r="J48" s="73">
        <v>0.6</v>
      </c>
      <c r="K48" s="32">
        <f t="shared" si="1"/>
        <v>6.24</v>
      </c>
      <c r="L48" s="125" t="s">
        <v>83</v>
      </c>
      <c r="M48" s="49"/>
      <c r="N48" s="147"/>
      <c r="O48" s="147"/>
      <c r="P48" s="150"/>
      <c r="Q48" s="149"/>
      <c r="R48" s="150"/>
      <c r="S48" s="151"/>
      <c r="T48" s="10"/>
      <c r="U48" s="135"/>
      <c r="V48" s="151"/>
    </row>
    <row r="49" spans="1:26">
      <c r="A49" s="7">
        <v>39</v>
      </c>
      <c r="B49" s="15" t="s">
        <v>57</v>
      </c>
      <c r="C49" s="15" t="s">
        <v>58</v>
      </c>
      <c r="D49" s="25">
        <f>(10.94+10.93)/2</f>
        <v>10.934999999999999</v>
      </c>
      <c r="E49" s="25">
        <f>(10.05+17)/2</f>
        <v>13.525</v>
      </c>
      <c r="F49" s="25">
        <f t="shared" si="2"/>
        <v>12.23</v>
      </c>
      <c r="G49" s="69">
        <v>0.7</v>
      </c>
      <c r="H49" s="32">
        <f t="shared" si="0"/>
        <v>8.5609999999999999</v>
      </c>
      <c r="I49" s="17" t="s">
        <v>196</v>
      </c>
      <c r="J49" s="73">
        <v>0.8</v>
      </c>
      <c r="K49" s="32">
        <f t="shared" si="1"/>
        <v>6.8488000000000007</v>
      </c>
      <c r="L49" s="125" t="s">
        <v>83</v>
      </c>
      <c r="M49" s="49"/>
      <c r="N49" s="147"/>
      <c r="O49" s="147"/>
      <c r="P49" s="150"/>
      <c r="Q49" s="149"/>
      <c r="R49" s="150"/>
      <c r="S49" s="151"/>
      <c r="T49" s="10"/>
      <c r="U49" s="135"/>
      <c r="V49" s="151"/>
    </row>
    <row r="50" spans="1:26">
      <c r="A50" s="7">
        <v>40</v>
      </c>
      <c r="B50" s="15" t="s">
        <v>69</v>
      </c>
      <c r="C50" s="15" t="s">
        <v>70</v>
      </c>
      <c r="D50" s="25">
        <f>(10.01+11.13)/2</f>
        <v>10.57</v>
      </c>
      <c r="E50" s="25">
        <f>(11.28+17)/2</f>
        <v>14.14</v>
      </c>
      <c r="F50" s="25">
        <f t="shared" si="2"/>
        <v>12.355</v>
      </c>
      <c r="G50" s="69">
        <v>0.6</v>
      </c>
      <c r="H50" s="32">
        <f t="shared" si="0"/>
        <v>7.4130000000000003</v>
      </c>
      <c r="I50" s="17" t="s">
        <v>196</v>
      </c>
      <c r="J50" s="73">
        <v>0.8</v>
      </c>
      <c r="K50" s="32">
        <f t="shared" si="1"/>
        <v>5.9304000000000006</v>
      </c>
      <c r="L50" s="125" t="s">
        <v>83</v>
      </c>
      <c r="M50" s="49"/>
      <c r="N50" s="147"/>
      <c r="O50" s="147"/>
      <c r="P50" s="150"/>
      <c r="Q50" s="149"/>
      <c r="R50" s="150"/>
      <c r="S50" s="151"/>
      <c r="T50" s="10"/>
      <c r="U50" s="135"/>
      <c r="V50" s="151"/>
    </row>
    <row r="51" spans="1:26">
      <c r="A51" s="7">
        <v>41</v>
      </c>
      <c r="B51" s="15" t="s">
        <v>61</v>
      </c>
      <c r="C51" s="15" t="s">
        <v>62</v>
      </c>
      <c r="D51" s="25">
        <f>(10.22+11.02)/2</f>
        <v>10.620000000000001</v>
      </c>
      <c r="E51" s="25">
        <f>(10.59+16.5)/2</f>
        <v>13.545</v>
      </c>
      <c r="F51" s="25">
        <f t="shared" si="2"/>
        <v>12.0825</v>
      </c>
      <c r="G51" s="69">
        <v>0.6</v>
      </c>
      <c r="H51" s="32">
        <f t="shared" si="0"/>
        <v>7.2494999999999994</v>
      </c>
      <c r="I51" s="17" t="s">
        <v>196</v>
      </c>
      <c r="J51" s="73">
        <v>0.8</v>
      </c>
      <c r="K51" s="32">
        <f t="shared" si="1"/>
        <v>5.7995999999999999</v>
      </c>
      <c r="L51" s="125" t="s">
        <v>83</v>
      </c>
      <c r="M51" s="49"/>
      <c r="N51" s="147"/>
      <c r="O51" s="147"/>
      <c r="P51" s="150"/>
      <c r="Q51" s="149"/>
      <c r="R51" s="150"/>
      <c r="S51" s="151"/>
      <c r="T51" s="10"/>
      <c r="U51" s="136"/>
      <c r="V51" s="151"/>
    </row>
    <row r="52" spans="1:26">
      <c r="A52" s="7">
        <v>42</v>
      </c>
      <c r="B52" s="15" t="s">
        <v>38</v>
      </c>
      <c r="C52" s="15" t="s">
        <v>123</v>
      </c>
      <c r="D52" s="25">
        <f>(10.77+10.9)/2</f>
        <v>10.835000000000001</v>
      </c>
      <c r="E52" s="25">
        <f>(10.58+15)/2</f>
        <v>12.79</v>
      </c>
      <c r="F52" s="25">
        <f t="shared" si="2"/>
        <v>11.8125</v>
      </c>
      <c r="G52" s="69">
        <v>0.6</v>
      </c>
      <c r="H52" s="32">
        <f t="shared" si="0"/>
        <v>7.0874999999999995</v>
      </c>
      <c r="I52" s="17" t="s">
        <v>196</v>
      </c>
      <c r="J52" s="73">
        <v>0.8</v>
      </c>
      <c r="K52" s="32">
        <f t="shared" si="1"/>
        <v>5.67</v>
      </c>
      <c r="L52" s="125" t="s">
        <v>77</v>
      </c>
      <c r="M52" s="49"/>
      <c r="N52" s="147"/>
      <c r="O52" s="147"/>
      <c r="P52" s="150"/>
      <c r="Q52" s="149"/>
      <c r="R52" s="150"/>
      <c r="S52" s="151"/>
      <c r="T52" s="10"/>
      <c r="U52" s="135"/>
      <c r="V52" s="151"/>
    </row>
    <row r="53" spans="1:26">
      <c r="A53" s="7">
        <v>43</v>
      </c>
      <c r="B53" s="15" t="s">
        <v>124</v>
      </c>
      <c r="C53" s="15" t="s">
        <v>36</v>
      </c>
      <c r="D53" s="25">
        <f>(13.06+13.7)/2</f>
        <v>13.379999999999999</v>
      </c>
      <c r="E53" s="25">
        <f>(14.85+18.5)/2</f>
        <v>16.675000000000001</v>
      </c>
      <c r="F53" s="25">
        <f t="shared" si="2"/>
        <v>15.0275</v>
      </c>
      <c r="G53" s="69">
        <v>1</v>
      </c>
      <c r="H53" s="32">
        <f t="shared" si="0"/>
        <v>15.0275</v>
      </c>
      <c r="I53" s="17" t="s">
        <v>196</v>
      </c>
      <c r="J53" s="73">
        <v>0.8</v>
      </c>
      <c r="K53" s="32">
        <f t="shared" si="1"/>
        <v>12.022</v>
      </c>
      <c r="L53" s="125" t="s">
        <v>92</v>
      </c>
      <c r="M53" s="49"/>
      <c r="N53" s="147"/>
      <c r="O53" s="147"/>
      <c r="P53" s="150"/>
      <c r="Q53" s="149"/>
      <c r="R53" s="150"/>
      <c r="S53" s="151"/>
      <c r="T53" s="10"/>
      <c r="U53" s="135"/>
      <c r="V53" s="151"/>
    </row>
    <row r="54" spans="1:26">
      <c r="A54" s="7">
        <v>44</v>
      </c>
      <c r="B54" s="15" t="s">
        <v>125</v>
      </c>
      <c r="C54" s="15" t="s">
        <v>18</v>
      </c>
      <c r="D54" s="25">
        <f>(10.5+10)/2</f>
        <v>10.25</v>
      </c>
      <c r="E54" s="25">
        <f>(11.48+15)/2</f>
        <v>13.24</v>
      </c>
      <c r="F54" s="25">
        <f t="shared" si="2"/>
        <v>11.745000000000001</v>
      </c>
      <c r="G54" s="69">
        <v>0.6</v>
      </c>
      <c r="H54" s="32">
        <f t="shared" si="0"/>
        <v>7.0470000000000006</v>
      </c>
      <c r="I54" s="17" t="s">
        <v>196</v>
      </c>
      <c r="J54" s="73">
        <v>0.8</v>
      </c>
      <c r="K54" s="32">
        <f t="shared" si="1"/>
        <v>5.6376000000000008</v>
      </c>
      <c r="L54" s="125" t="s">
        <v>77</v>
      </c>
      <c r="M54" s="49"/>
      <c r="N54" s="147"/>
      <c r="O54" s="147"/>
      <c r="P54" s="150"/>
      <c r="Q54" s="149"/>
      <c r="R54" s="150"/>
      <c r="S54" s="151"/>
      <c r="T54" s="10"/>
      <c r="U54" s="135"/>
      <c r="V54" s="151"/>
    </row>
    <row r="55" spans="1:26">
      <c r="A55" s="7">
        <v>45</v>
      </c>
      <c r="B55" s="18" t="s">
        <v>65</v>
      </c>
      <c r="C55" s="18" t="s">
        <v>126</v>
      </c>
      <c r="D55" s="25">
        <f>(10+10.17)/2</f>
        <v>10.085000000000001</v>
      </c>
      <c r="E55" s="25">
        <f>(10.16+16.75)/2</f>
        <v>13.455</v>
      </c>
      <c r="F55" s="25">
        <f t="shared" si="2"/>
        <v>11.77</v>
      </c>
      <c r="G55" s="69">
        <v>0.6</v>
      </c>
      <c r="H55" s="32">
        <f t="shared" si="0"/>
        <v>7.0619999999999994</v>
      </c>
      <c r="I55" s="17" t="s">
        <v>197</v>
      </c>
      <c r="J55" s="73">
        <v>0.6</v>
      </c>
      <c r="K55" s="32">
        <f t="shared" si="1"/>
        <v>4.2371999999999996</v>
      </c>
      <c r="L55" s="125" t="s">
        <v>83</v>
      </c>
      <c r="M55" s="49"/>
      <c r="N55" s="152"/>
      <c r="O55" s="152"/>
      <c r="P55" s="150"/>
      <c r="Q55" s="149"/>
      <c r="R55" s="150"/>
      <c r="S55" s="151"/>
      <c r="T55" s="10"/>
      <c r="U55" s="135"/>
      <c r="V55" s="151"/>
    </row>
    <row r="56" spans="1:26">
      <c r="A56" s="7">
        <v>46</v>
      </c>
      <c r="B56" s="15" t="s">
        <v>127</v>
      </c>
      <c r="C56" s="15" t="s">
        <v>117</v>
      </c>
      <c r="D56" s="25">
        <f>(11.01+10.49)/2</f>
        <v>10.75</v>
      </c>
      <c r="E56" s="25">
        <f>(13.29+17.75)/2</f>
        <v>15.52</v>
      </c>
      <c r="F56" s="25">
        <f t="shared" si="2"/>
        <v>13.135</v>
      </c>
      <c r="G56" s="69">
        <v>0.7</v>
      </c>
      <c r="H56" s="32">
        <f t="shared" si="0"/>
        <v>9.1944999999999997</v>
      </c>
      <c r="I56" s="17" t="s">
        <v>198</v>
      </c>
      <c r="J56" s="73">
        <v>0.4</v>
      </c>
      <c r="K56" s="32">
        <f t="shared" si="1"/>
        <v>3.6778</v>
      </c>
      <c r="L56" s="125" t="s">
        <v>83</v>
      </c>
      <c r="M56" s="49"/>
      <c r="N56" s="147"/>
      <c r="O56" s="147"/>
      <c r="P56" s="150"/>
      <c r="Q56" s="149"/>
      <c r="R56" s="150"/>
      <c r="S56" s="151"/>
      <c r="T56" s="10"/>
      <c r="U56" s="135"/>
      <c r="V56" s="151"/>
    </row>
    <row r="57" spans="1:26" s="122" customFormat="1">
      <c r="A57" s="16">
        <v>47</v>
      </c>
      <c r="B57" s="15" t="s">
        <v>190</v>
      </c>
      <c r="C57" s="15" t="s">
        <v>129</v>
      </c>
      <c r="D57" s="25">
        <f>(10.15+10.1)/2</f>
        <v>10.125</v>
      </c>
      <c r="E57" s="25">
        <f>(10.02+17.5)/2</f>
        <v>13.76</v>
      </c>
      <c r="F57" s="25">
        <f t="shared" si="2"/>
        <v>11.942499999999999</v>
      </c>
      <c r="G57" s="25">
        <v>0.6</v>
      </c>
      <c r="H57" s="32">
        <f t="shared" si="0"/>
        <v>7.1654999999999989</v>
      </c>
      <c r="I57" s="17" t="s">
        <v>197</v>
      </c>
      <c r="J57" s="73">
        <v>0.6</v>
      </c>
      <c r="K57" s="32">
        <f t="shared" si="1"/>
        <v>4.2992999999999988</v>
      </c>
      <c r="L57" s="127" t="s">
        <v>83</v>
      </c>
      <c r="M57" s="114"/>
      <c r="N57" s="147"/>
      <c r="O57" s="147"/>
      <c r="P57" s="148"/>
      <c r="Q57" s="149"/>
      <c r="R57" s="148"/>
      <c r="S57" s="33"/>
      <c r="T57" s="33"/>
      <c r="U57" s="135"/>
      <c r="V57" s="33"/>
      <c r="W57" s="123"/>
      <c r="X57" s="123"/>
      <c r="Y57" s="123"/>
      <c r="Z57" s="123"/>
    </row>
    <row r="58" spans="1:26">
      <c r="A58" s="7">
        <v>48</v>
      </c>
      <c r="B58" s="15" t="s">
        <v>130</v>
      </c>
      <c r="C58" s="15" t="s">
        <v>19</v>
      </c>
      <c r="D58" s="25">
        <v>11.25</v>
      </c>
      <c r="E58" s="25">
        <v>15.85</v>
      </c>
      <c r="F58" s="25">
        <f t="shared" si="2"/>
        <v>13.55</v>
      </c>
      <c r="G58" s="25">
        <v>1</v>
      </c>
      <c r="H58" s="32">
        <f t="shared" si="0"/>
        <v>13.55</v>
      </c>
      <c r="I58" s="17" t="s">
        <v>196</v>
      </c>
      <c r="J58" s="73">
        <v>0.8</v>
      </c>
      <c r="K58" s="32">
        <f t="shared" si="1"/>
        <v>10.840000000000002</v>
      </c>
      <c r="L58" s="125" t="s">
        <v>83</v>
      </c>
      <c r="M58" s="49"/>
      <c r="N58" s="147"/>
      <c r="O58" s="147"/>
      <c r="P58" s="150"/>
      <c r="Q58" s="149"/>
      <c r="R58" s="150"/>
      <c r="S58" s="151"/>
      <c r="T58" s="10"/>
      <c r="U58" s="135"/>
      <c r="V58" s="151"/>
    </row>
    <row r="59" spans="1:26">
      <c r="A59" s="7">
        <v>49</v>
      </c>
      <c r="B59" s="15" t="s">
        <v>39</v>
      </c>
      <c r="C59" s="15" t="s">
        <v>68</v>
      </c>
      <c r="D59" s="25">
        <v>10.44</v>
      </c>
      <c r="E59" s="25">
        <v>13.53</v>
      </c>
      <c r="F59" s="25">
        <f t="shared" si="2"/>
        <v>11.984999999999999</v>
      </c>
      <c r="G59" s="25">
        <v>0.6</v>
      </c>
      <c r="H59" s="32">
        <f t="shared" si="0"/>
        <v>7.1909999999999998</v>
      </c>
      <c r="I59" s="17" t="s">
        <v>197</v>
      </c>
      <c r="J59" s="73">
        <v>0.6</v>
      </c>
      <c r="K59" s="32">
        <f t="shared" si="1"/>
        <v>4.3145999999999995</v>
      </c>
      <c r="L59" s="125" t="s">
        <v>83</v>
      </c>
      <c r="M59" s="49"/>
      <c r="N59" s="147"/>
      <c r="O59" s="147"/>
      <c r="P59" s="150"/>
      <c r="Q59" s="149"/>
      <c r="R59" s="150"/>
      <c r="S59" s="151"/>
      <c r="T59" s="10"/>
      <c r="U59" s="135"/>
      <c r="V59" s="151"/>
    </row>
    <row r="60" spans="1:26">
      <c r="A60" s="7">
        <v>50</v>
      </c>
      <c r="B60" s="15" t="s">
        <v>131</v>
      </c>
      <c r="C60" s="15" t="s">
        <v>62</v>
      </c>
      <c r="D60" s="25">
        <v>10.28</v>
      </c>
      <c r="E60" s="25">
        <v>15.32</v>
      </c>
      <c r="F60" s="25">
        <f t="shared" si="2"/>
        <v>12.8</v>
      </c>
      <c r="G60" s="25">
        <v>0.7</v>
      </c>
      <c r="H60" s="32">
        <f t="shared" si="0"/>
        <v>8.9599999999999991</v>
      </c>
      <c r="I60" s="17" t="s">
        <v>198</v>
      </c>
      <c r="J60" s="73">
        <v>0.4</v>
      </c>
      <c r="K60" s="32">
        <f t="shared" si="1"/>
        <v>3.5839999999999996</v>
      </c>
      <c r="L60" s="125" t="s">
        <v>83</v>
      </c>
      <c r="M60" s="49"/>
      <c r="N60" s="147"/>
      <c r="O60" s="147"/>
      <c r="P60" s="150"/>
      <c r="Q60" s="149"/>
      <c r="R60" s="150"/>
      <c r="S60" s="151"/>
      <c r="T60" s="10"/>
      <c r="U60" s="135"/>
      <c r="V60" s="151"/>
    </row>
    <row r="61" spans="1:26">
      <c r="A61" s="7">
        <v>51</v>
      </c>
      <c r="B61" s="15" t="s">
        <v>132</v>
      </c>
      <c r="C61" s="15" t="s">
        <v>133</v>
      </c>
      <c r="D61" s="25">
        <v>11.17</v>
      </c>
      <c r="E61" s="25">
        <v>15.84</v>
      </c>
      <c r="F61" s="25">
        <f t="shared" si="2"/>
        <v>13.504999999999999</v>
      </c>
      <c r="G61" s="25">
        <v>0.8</v>
      </c>
      <c r="H61" s="32">
        <f t="shared" si="0"/>
        <v>10.804</v>
      </c>
      <c r="I61" s="17" t="s">
        <v>196</v>
      </c>
      <c r="J61" s="73">
        <v>0.8</v>
      </c>
      <c r="K61" s="32">
        <f t="shared" si="1"/>
        <v>8.6432000000000002</v>
      </c>
      <c r="L61" s="125" t="s">
        <v>83</v>
      </c>
      <c r="M61" s="49"/>
      <c r="N61" s="147"/>
      <c r="O61" s="147"/>
      <c r="P61" s="150"/>
      <c r="Q61" s="149"/>
      <c r="R61" s="150"/>
      <c r="S61" s="151"/>
      <c r="T61" s="10"/>
      <c r="U61" s="135"/>
      <c r="V61" s="151"/>
    </row>
    <row r="62" spans="1:26">
      <c r="A62" s="7">
        <v>52</v>
      </c>
      <c r="B62" s="15" t="s">
        <v>134</v>
      </c>
      <c r="C62" s="15" t="s">
        <v>40</v>
      </c>
      <c r="D62" s="25">
        <f>(10.53+10.39)/2</f>
        <v>10.46</v>
      </c>
      <c r="E62" s="25">
        <f>(11.43+17.75)/2</f>
        <v>14.59</v>
      </c>
      <c r="F62" s="25">
        <f t="shared" si="2"/>
        <v>12.525</v>
      </c>
      <c r="G62" s="25">
        <v>0.7</v>
      </c>
      <c r="H62" s="32">
        <f t="shared" si="0"/>
        <v>8.7675000000000001</v>
      </c>
      <c r="I62" s="17" t="s">
        <v>197</v>
      </c>
      <c r="J62" s="73">
        <v>0.6</v>
      </c>
      <c r="K62" s="32">
        <f t="shared" si="1"/>
        <v>5.2604999999999995</v>
      </c>
      <c r="L62" s="125" t="s">
        <v>83</v>
      </c>
      <c r="M62" s="49"/>
      <c r="N62" s="147"/>
      <c r="O62" s="147"/>
      <c r="P62" s="150"/>
      <c r="Q62" s="149"/>
      <c r="R62" s="150"/>
      <c r="S62" s="151"/>
      <c r="T62" s="10"/>
      <c r="U62" s="135"/>
      <c r="V62" s="151"/>
    </row>
    <row r="63" spans="1:26">
      <c r="A63" s="7">
        <v>53</v>
      </c>
      <c r="B63" s="15" t="s">
        <v>135</v>
      </c>
      <c r="C63" s="15" t="s">
        <v>45</v>
      </c>
      <c r="D63" s="25">
        <v>11.12</v>
      </c>
      <c r="E63" s="25">
        <v>15.49</v>
      </c>
      <c r="F63" s="25">
        <f t="shared" si="2"/>
        <v>13.305</v>
      </c>
      <c r="G63" s="25">
        <v>1</v>
      </c>
      <c r="H63" s="32">
        <f t="shared" si="0"/>
        <v>13.305</v>
      </c>
      <c r="I63" s="17" t="s">
        <v>196</v>
      </c>
      <c r="J63" s="73">
        <v>0.8</v>
      </c>
      <c r="K63" s="32">
        <f t="shared" si="1"/>
        <v>10.644</v>
      </c>
      <c r="L63" s="125" t="s">
        <v>83</v>
      </c>
      <c r="M63" s="49"/>
      <c r="N63" s="147"/>
      <c r="O63" s="147"/>
      <c r="P63" s="150"/>
      <c r="Q63" s="149"/>
      <c r="R63" s="150"/>
      <c r="S63" s="151"/>
      <c r="T63" s="10"/>
      <c r="U63" s="135"/>
      <c r="V63" s="151"/>
    </row>
    <row r="64" spans="1:26">
      <c r="A64" s="7">
        <v>54</v>
      </c>
      <c r="B64" s="15" t="s">
        <v>191</v>
      </c>
      <c r="C64" s="15" t="s">
        <v>137</v>
      </c>
      <c r="D64" s="25">
        <f>(11.12+11.22)/2</f>
        <v>11.17</v>
      </c>
      <c r="E64" s="25">
        <f>(11.13+17)/2</f>
        <v>14.065000000000001</v>
      </c>
      <c r="F64" s="25">
        <f t="shared" si="2"/>
        <v>12.6175</v>
      </c>
      <c r="G64" s="25">
        <v>0.8</v>
      </c>
      <c r="H64" s="32">
        <f t="shared" si="0"/>
        <v>10.094000000000001</v>
      </c>
      <c r="I64" s="17" t="s">
        <v>198</v>
      </c>
      <c r="J64" s="73">
        <v>0.4</v>
      </c>
      <c r="K64" s="32">
        <f t="shared" si="1"/>
        <v>4.0376000000000003</v>
      </c>
      <c r="L64" s="125" t="s">
        <v>83</v>
      </c>
      <c r="M64" s="49"/>
      <c r="N64" s="147"/>
      <c r="O64" s="147"/>
      <c r="P64" s="150"/>
      <c r="Q64" s="149"/>
      <c r="R64" s="150"/>
      <c r="S64" s="151"/>
      <c r="T64" s="10"/>
      <c r="U64" s="135"/>
      <c r="V64" s="151"/>
    </row>
    <row r="65" spans="1:26">
      <c r="A65" s="7">
        <v>55</v>
      </c>
      <c r="B65" s="15" t="s">
        <v>138</v>
      </c>
      <c r="C65" s="15" t="s">
        <v>16</v>
      </c>
      <c r="D65" s="25">
        <v>10.41</v>
      </c>
      <c r="E65" s="25">
        <v>14.22</v>
      </c>
      <c r="F65" s="25">
        <f t="shared" si="2"/>
        <v>12.315000000000001</v>
      </c>
      <c r="G65" s="25">
        <v>0.7</v>
      </c>
      <c r="H65" s="32">
        <f t="shared" si="0"/>
        <v>8.6204999999999998</v>
      </c>
      <c r="I65" s="17" t="s">
        <v>196</v>
      </c>
      <c r="J65" s="73">
        <v>0.8</v>
      </c>
      <c r="K65" s="32">
        <f t="shared" si="1"/>
        <v>6.8963999999999999</v>
      </c>
      <c r="L65" s="125" t="s">
        <v>83</v>
      </c>
      <c r="M65" s="49"/>
      <c r="N65" s="147"/>
      <c r="O65" s="147"/>
      <c r="P65" s="150"/>
      <c r="Q65" s="149"/>
      <c r="R65" s="150"/>
      <c r="S65" s="151"/>
      <c r="T65" s="10"/>
      <c r="U65" s="135"/>
      <c r="V65" s="151"/>
    </row>
    <row r="66" spans="1:26">
      <c r="A66" s="7">
        <v>56</v>
      </c>
      <c r="B66" s="15" t="s">
        <v>139</v>
      </c>
      <c r="C66" s="15" t="s">
        <v>30</v>
      </c>
      <c r="D66" s="25">
        <f>(10.41+11.8)/2</f>
        <v>11.105</v>
      </c>
      <c r="E66" s="25">
        <f>(12.83+17.75)/2</f>
        <v>15.29</v>
      </c>
      <c r="F66" s="25">
        <f t="shared" si="2"/>
        <v>13.1975</v>
      </c>
      <c r="G66" s="25">
        <v>1</v>
      </c>
      <c r="H66" s="32">
        <f t="shared" si="0"/>
        <v>13.1975</v>
      </c>
      <c r="I66" s="17" t="s">
        <v>196</v>
      </c>
      <c r="J66" s="73">
        <v>0.8</v>
      </c>
      <c r="K66" s="32">
        <f t="shared" si="1"/>
        <v>10.558</v>
      </c>
      <c r="L66" s="125" t="s">
        <v>83</v>
      </c>
      <c r="M66" s="49"/>
      <c r="N66" s="147"/>
      <c r="O66" s="147"/>
      <c r="P66" s="150"/>
      <c r="Q66" s="149"/>
      <c r="R66" s="150"/>
      <c r="S66" s="151"/>
      <c r="T66" s="10"/>
      <c r="U66" s="135"/>
      <c r="V66" s="151"/>
    </row>
    <row r="67" spans="1:26">
      <c r="A67" s="7">
        <v>57</v>
      </c>
      <c r="B67" s="15" t="s">
        <v>140</v>
      </c>
      <c r="C67" s="15" t="s">
        <v>141</v>
      </c>
      <c r="D67" s="25">
        <f>(11.66+10.64)/2</f>
        <v>11.15</v>
      </c>
      <c r="E67" s="25">
        <f>(12.29+17.5)/2</f>
        <v>14.895</v>
      </c>
      <c r="F67" s="25">
        <f t="shared" si="2"/>
        <v>13.022500000000001</v>
      </c>
      <c r="G67" s="16">
        <v>0.8</v>
      </c>
      <c r="H67" s="32">
        <f t="shared" si="0"/>
        <v>10.418000000000001</v>
      </c>
      <c r="I67" s="17" t="s">
        <v>196</v>
      </c>
      <c r="J67" s="73">
        <v>0.8</v>
      </c>
      <c r="K67" s="32">
        <f t="shared" si="1"/>
        <v>8.3344000000000005</v>
      </c>
      <c r="L67" s="125" t="s">
        <v>83</v>
      </c>
      <c r="M67" s="49"/>
      <c r="N67" s="147"/>
      <c r="O67" s="147"/>
      <c r="P67" s="150"/>
      <c r="Q67" s="149"/>
      <c r="R67" s="150"/>
      <c r="S67" s="151"/>
      <c r="T67" s="10"/>
      <c r="U67" s="135"/>
      <c r="V67" s="151"/>
    </row>
    <row r="68" spans="1:26">
      <c r="A68" s="7">
        <v>58</v>
      </c>
      <c r="B68" s="15" t="s">
        <v>142</v>
      </c>
      <c r="C68" s="15" t="s">
        <v>20</v>
      </c>
      <c r="D68" s="25">
        <f>(10.02+10.72)/2</f>
        <v>10.370000000000001</v>
      </c>
      <c r="E68" s="25">
        <f>(12.82+17.5)/2</f>
        <v>15.16</v>
      </c>
      <c r="F68" s="25">
        <f t="shared" si="2"/>
        <v>12.765000000000001</v>
      </c>
      <c r="G68" s="16">
        <v>0.8</v>
      </c>
      <c r="H68" s="32">
        <f t="shared" si="0"/>
        <v>10.212000000000002</v>
      </c>
      <c r="I68" s="17" t="s">
        <v>198</v>
      </c>
      <c r="J68" s="73">
        <v>0.4</v>
      </c>
      <c r="K68" s="32">
        <f t="shared" si="1"/>
        <v>4.0848000000000004</v>
      </c>
      <c r="L68" s="125" t="s">
        <v>83</v>
      </c>
      <c r="M68" s="49"/>
      <c r="N68" s="147"/>
      <c r="O68" s="147"/>
      <c r="P68" s="150"/>
      <c r="Q68" s="149"/>
      <c r="R68" s="150"/>
      <c r="S68" s="151"/>
      <c r="T68" s="10"/>
      <c r="U68" s="135"/>
      <c r="V68" s="151"/>
    </row>
    <row r="69" spans="1:26">
      <c r="A69" s="7">
        <v>59</v>
      </c>
      <c r="B69" s="15" t="s">
        <v>143</v>
      </c>
      <c r="C69" s="15" t="s">
        <v>144</v>
      </c>
      <c r="D69" s="25">
        <f>(10.41+10.98)/2</f>
        <v>10.695</v>
      </c>
      <c r="E69" s="25">
        <f>(11.6+18)/2</f>
        <v>14.8</v>
      </c>
      <c r="F69" s="25">
        <f t="shared" si="2"/>
        <v>12.7475</v>
      </c>
      <c r="G69" s="25">
        <v>0.8</v>
      </c>
      <c r="H69" s="32">
        <f t="shared" si="0"/>
        <v>10.198</v>
      </c>
      <c r="I69" s="17" t="s">
        <v>196</v>
      </c>
      <c r="J69" s="73">
        <v>0.8</v>
      </c>
      <c r="K69" s="32">
        <f t="shared" si="1"/>
        <v>8.1584000000000003</v>
      </c>
      <c r="L69" s="125" t="s">
        <v>83</v>
      </c>
      <c r="M69" s="49"/>
      <c r="N69" s="147"/>
      <c r="O69" s="147"/>
      <c r="P69" s="150"/>
      <c r="Q69" s="149"/>
      <c r="R69" s="150"/>
      <c r="S69" s="151"/>
      <c r="T69" s="10"/>
      <c r="U69" s="135"/>
      <c r="V69" s="151"/>
    </row>
    <row r="70" spans="1:26">
      <c r="A70" s="7">
        <v>60</v>
      </c>
      <c r="B70" s="15" t="s">
        <v>136</v>
      </c>
      <c r="C70" s="15" t="s">
        <v>145</v>
      </c>
      <c r="D70" s="25">
        <v>11.24</v>
      </c>
      <c r="E70" s="25">
        <v>15.42</v>
      </c>
      <c r="F70" s="25">
        <f t="shared" si="2"/>
        <v>13.33</v>
      </c>
      <c r="G70" s="16">
        <v>0.8</v>
      </c>
      <c r="H70" s="32">
        <f t="shared" si="0"/>
        <v>10.664000000000001</v>
      </c>
      <c r="I70" s="17" t="s">
        <v>197</v>
      </c>
      <c r="J70" s="73">
        <v>0.6</v>
      </c>
      <c r="K70" s="32">
        <f t="shared" si="1"/>
        <v>6.3984000000000005</v>
      </c>
      <c r="L70" s="125" t="s">
        <v>83</v>
      </c>
      <c r="M70" s="49"/>
      <c r="N70" s="147"/>
      <c r="O70" s="147"/>
      <c r="P70" s="150"/>
      <c r="Q70" s="149"/>
      <c r="R70" s="150"/>
      <c r="S70" s="151"/>
      <c r="T70" s="10"/>
      <c r="U70" s="135"/>
      <c r="V70" s="151"/>
    </row>
    <row r="71" spans="1:26">
      <c r="A71" s="7">
        <v>61</v>
      </c>
      <c r="B71" s="15" t="s">
        <v>146</v>
      </c>
      <c r="C71" s="15" t="s">
        <v>147</v>
      </c>
      <c r="D71" s="25">
        <v>12.52</v>
      </c>
      <c r="E71" s="25">
        <v>15.84</v>
      </c>
      <c r="F71" s="25">
        <f t="shared" si="2"/>
        <v>14.18</v>
      </c>
      <c r="G71" s="16">
        <v>1</v>
      </c>
      <c r="H71" s="32">
        <f t="shared" si="0"/>
        <v>14.18</v>
      </c>
      <c r="I71" s="17" t="s">
        <v>196</v>
      </c>
      <c r="J71" s="73">
        <v>0.8</v>
      </c>
      <c r="K71" s="32">
        <f t="shared" si="1"/>
        <v>11.344000000000001</v>
      </c>
      <c r="L71" s="125" t="s">
        <v>83</v>
      </c>
      <c r="M71" s="49"/>
      <c r="N71" s="147"/>
      <c r="O71" s="147"/>
      <c r="P71" s="150"/>
      <c r="Q71" s="149"/>
      <c r="R71" s="150"/>
      <c r="S71" s="151"/>
      <c r="T71" s="10"/>
      <c r="U71" s="135"/>
      <c r="V71" s="151"/>
    </row>
    <row r="72" spans="1:26">
      <c r="A72" s="7">
        <v>62</v>
      </c>
      <c r="B72" s="15" t="s">
        <v>148</v>
      </c>
      <c r="C72" s="15" t="s">
        <v>40</v>
      </c>
      <c r="D72" s="25">
        <v>11.34</v>
      </c>
      <c r="E72" s="25">
        <v>14.4</v>
      </c>
      <c r="F72" s="25">
        <f t="shared" si="2"/>
        <v>12.870000000000001</v>
      </c>
      <c r="G72" s="16">
        <v>0.8</v>
      </c>
      <c r="H72" s="32">
        <f t="shared" si="0"/>
        <v>10.296000000000001</v>
      </c>
      <c r="I72" s="17" t="s">
        <v>196</v>
      </c>
      <c r="J72" s="70">
        <v>0.8</v>
      </c>
      <c r="K72" s="32">
        <f t="shared" si="1"/>
        <v>8.2368000000000006</v>
      </c>
      <c r="L72" s="125" t="s">
        <v>83</v>
      </c>
      <c r="M72" s="49"/>
      <c r="N72" s="147"/>
      <c r="O72" s="147"/>
      <c r="P72" s="150"/>
      <c r="Q72" s="149"/>
      <c r="R72" s="150"/>
      <c r="S72" s="151"/>
      <c r="T72" s="10"/>
      <c r="U72" s="135"/>
      <c r="V72" s="151"/>
    </row>
    <row r="73" spans="1:26" s="9" customFormat="1">
      <c r="A73" s="61">
        <v>63</v>
      </c>
      <c r="B73" s="18" t="s">
        <v>149</v>
      </c>
      <c r="C73" s="18" t="s">
        <v>154</v>
      </c>
      <c r="D73" s="25">
        <v>10.47</v>
      </c>
      <c r="E73" s="25">
        <v>15.51</v>
      </c>
      <c r="F73" s="25">
        <f t="shared" si="2"/>
        <v>12.99</v>
      </c>
      <c r="G73" s="16">
        <v>0.8</v>
      </c>
      <c r="H73" s="32">
        <f t="shared" si="0"/>
        <v>10.392000000000001</v>
      </c>
      <c r="I73" s="17" t="s">
        <v>197</v>
      </c>
      <c r="J73" s="70">
        <v>0.6</v>
      </c>
      <c r="K73" s="32">
        <f t="shared" si="1"/>
        <v>6.2352000000000007</v>
      </c>
      <c r="L73" s="125" t="s">
        <v>83</v>
      </c>
      <c r="M73" s="49"/>
      <c r="N73" s="152"/>
      <c r="O73" s="152"/>
      <c r="P73" s="150"/>
      <c r="Q73" s="149"/>
      <c r="R73" s="150"/>
      <c r="S73" s="34"/>
      <c r="T73" s="10"/>
      <c r="V73" s="34"/>
      <c r="W73" s="34"/>
      <c r="X73" s="34"/>
      <c r="Y73" s="34"/>
      <c r="Z73" s="34"/>
    </row>
    <row r="74" spans="1:26" s="9" customFormat="1">
      <c r="A74" s="61">
        <v>64</v>
      </c>
      <c r="B74" s="15" t="s">
        <v>150</v>
      </c>
      <c r="C74" s="15" t="s">
        <v>153</v>
      </c>
      <c r="D74" s="25">
        <v>10.38</v>
      </c>
      <c r="E74" s="25">
        <v>13.73</v>
      </c>
      <c r="F74" s="25">
        <f t="shared" si="2"/>
        <v>12.055</v>
      </c>
      <c r="G74" s="16">
        <v>0.7</v>
      </c>
      <c r="H74" s="32">
        <f t="shared" si="0"/>
        <v>8.4384999999999994</v>
      </c>
      <c r="I74" s="17" t="s">
        <v>196</v>
      </c>
      <c r="J74" s="70">
        <v>0.8</v>
      </c>
      <c r="K74" s="32">
        <f t="shared" si="1"/>
        <v>6.7507999999999999</v>
      </c>
      <c r="L74" s="125" t="s">
        <v>83</v>
      </c>
      <c r="M74" s="49"/>
      <c r="N74" s="147"/>
      <c r="O74" s="147"/>
      <c r="P74" s="150"/>
      <c r="Q74" s="149"/>
      <c r="R74" s="150"/>
      <c r="S74" s="34"/>
      <c r="T74" s="10"/>
      <c r="V74" s="34"/>
      <c r="W74" s="34"/>
      <c r="X74" s="34"/>
      <c r="Y74" s="34"/>
      <c r="Z74" s="34"/>
    </row>
    <row r="75" spans="1:26" s="22" customFormat="1">
      <c r="A75" s="61">
        <v>65</v>
      </c>
      <c r="B75" s="18" t="s">
        <v>151</v>
      </c>
      <c r="C75" s="18" t="s">
        <v>152</v>
      </c>
      <c r="D75" s="53">
        <f>(10.55+10.65)/2</f>
        <v>10.600000000000001</v>
      </c>
      <c r="E75" s="53">
        <f>(10.18+17.5)/2</f>
        <v>13.84</v>
      </c>
      <c r="F75" s="25">
        <f t="shared" si="2"/>
        <v>12.22</v>
      </c>
      <c r="G75" s="36">
        <v>0.6</v>
      </c>
      <c r="H75" s="32">
        <f t="shared" si="0"/>
        <v>7.3319999999999999</v>
      </c>
      <c r="I75" s="17" t="s">
        <v>197</v>
      </c>
      <c r="J75" s="117">
        <v>0.6</v>
      </c>
      <c r="K75" s="32">
        <f t="shared" si="1"/>
        <v>4.3991999999999996</v>
      </c>
      <c r="L75" s="125" t="s">
        <v>83</v>
      </c>
      <c r="M75" s="49"/>
      <c r="N75" s="152"/>
      <c r="O75" s="152"/>
      <c r="P75" s="150"/>
      <c r="Q75" s="78"/>
      <c r="R75" s="150"/>
      <c r="S75" s="9"/>
      <c r="T75" s="10"/>
      <c r="U75" s="9"/>
      <c r="V75" s="34"/>
      <c r="W75" s="35"/>
      <c r="X75" s="35"/>
      <c r="Y75" s="35"/>
      <c r="Z75" s="35"/>
    </row>
    <row r="76" spans="1:26" s="22" customFormat="1">
      <c r="A76" s="61">
        <v>66</v>
      </c>
      <c r="B76" s="15" t="s">
        <v>155</v>
      </c>
      <c r="C76" s="15" t="s">
        <v>158</v>
      </c>
      <c r="D76" s="53">
        <f>(11.63+10.76)/2</f>
        <v>11.195</v>
      </c>
      <c r="E76" s="53">
        <f>(11.89+17.75)/2</f>
        <v>14.82</v>
      </c>
      <c r="F76" s="25">
        <f t="shared" si="2"/>
        <v>13.0075</v>
      </c>
      <c r="G76" s="36">
        <v>0.8</v>
      </c>
      <c r="H76" s="32">
        <f t="shared" ref="H76:H86" si="3">F76*G76</f>
        <v>10.406000000000001</v>
      </c>
      <c r="I76" s="17" t="s">
        <v>196</v>
      </c>
      <c r="J76" s="117">
        <v>0.8</v>
      </c>
      <c r="K76" s="32">
        <f t="shared" ref="K76:K86" si="4">H76*J76</f>
        <v>8.3248000000000015</v>
      </c>
      <c r="L76" s="125" t="s">
        <v>83</v>
      </c>
      <c r="M76" s="49"/>
      <c r="N76" s="147"/>
      <c r="O76" s="147"/>
      <c r="P76" s="150"/>
      <c r="Q76" s="78"/>
      <c r="R76" s="150"/>
      <c r="S76" s="9"/>
      <c r="T76" s="10"/>
      <c r="U76" s="9"/>
      <c r="V76" s="34"/>
      <c r="W76" s="35"/>
      <c r="X76" s="35"/>
      <c r="Y76" s="35"/>
      <c r="Z76" s="35"/>
    </row>
    <row r="77" spans="1:26" s="22" customFormat="1">
      <c r="A77" s="61">
        <v>67</v>
      </c>
      <c r="B77" s="15" t="s">
        <v>156</v>
      </c>
      <c r="C77" s="15" t="s">
        <v>157</v>
      </c>
      <c r="D77" s="53">
        <f>(10.05+10.48)/2</f>
        <v>10.265000000000001</v>
      </c>
      <c r="E77" s="53">
        <f>(10.38+17.75)/2</f>
        <v>14.065000000000001</v>
      </c>
      <c r="F77" s="25">
        <f t="shared" ref="F77:F86" si="5">(D77+E77)/2</f>
        <v>12.165000000000001</v>
      </c>
      <c r="G77" s="36">
        <v>0.7</v>
      </c>
      <c r="H77" s="32">
        <f t="shared" si="3"/>
        <v>8.5154999999999994</v>
      </c>
      <c r="I77" s="17" t="s">
        <v>196</v>
      </c>
      <c r="J77" s="117">
        <v>0.8</v>
      </c>
      <c r="K77" s="32">
        <f t="shared" si="4"/>
        <v>6.8124000000000002</v>
      </c>
      <c r="L77" s="125" t="s">
        <v>83</v>
      </c>
      <c r="M77" s="49"/>
      <c r="N77" s="147"/>
      <c r="O77" s="147"/>
      <c r="P77" s="150"/>
      <c r="Q77" s="78"/>
      <c r="R77" s="150"/>
      <c r="S77" s="9"/>
      <c r="T77" s="10"/>
      <c r="U77" s="9"/>
      <c r="V77" s="34"/>
      <c r="W77" s="35"/>
      <c r="X77" s="35"/>
      <c r="Y77" s="35"/>
      <c r="Z77" s="35"/>
    </row>
    <row r="78" spans="1:26" s="41" customFormat="1">
      <c r="A78" s="36">
        <v>68</v>
      </c>
      <c r="B78" s="24" t="s">
        <v>159</v>
      </c>
      <c r="C78" s="15" t="s">
        <v>160</v>
      </c>
      <c r="D78" s="25">
        <v>11.33</v>
      </c>
      <c r="E78" s="25">
        <v>14.26</v>
      </c>
      <c r="F78" s="25">
        <f t="shared" si="5"/>
        <v>12.795</v>
      </c>
      <c r="G78" s="36">
        <v>0.8</v>
      </c>
      <c r="H78" s="32">
        <f t="shared" si="3"/>
        <v>10.236000000000001</v>
      </c>
      <c r="I78" s="17" t="s">
        <v>197</v>
      </c>
      <c r="J78" s="70">
        <v>0.6</v>
      </c>
      <c r="K78" s="32">
        <f t="shared" si="4"/>
        <v>6.1416000000000004</v>
      </c>
      <c r="L78" s="125" t="s">
        <v>83</v>
      </c>
      <c r="M78" s="49"/>
      <c r="O78" s="147"/>
      <c r="P78" s="150"/>
      <c r="Q78" s="149"/>
      <c r="R78" s="150"/>
      <c r="S78" s="154"/>
      <c r="T78" s="10"/>
      <c r="V78" s="42"/>
      <c r="W78" s="42"/>
      <c r="X78" s="42"/>
      <c r="Y78" s="42"/>
      <c r="Z78" s="42"/>
    </row>
    <row r="79" spans="1:26" s="41" customFormat="1">
      <c r="A79" s="36">
        <v>69</v>
      </c>
      <c r="B79" s="21" t="s">
        <v>161</v>
      </c>
      <c r="C79" s="18" t="s">
        <v>162</v>
      </c>
      <c r="D79" s="25">
        <f>(10.07+10.24)/2</f>
        <v>10.155000000000001</v>
      </c>
      <c r="E79" s="25">
        <f>(10.29+17.75)/2</f>
        <v>14.02</v>
      </c>
      <c r="F79" s="25">
        <f t="shared" si="5"/>
        <v>12.0875</v>
      </c>
      <c r="G79" s="107">
        <v>0.7</v>
      </c>
      <c r="H79" s="32">
        <f t="shared" si="3"/>
        <v>8.4612499999999997</v>
      </c>
      <c r="I79" s="17" t="s">
        <v>197</v>
      </c>
      <c r="J79" s="70">
        <v>0.6</v>
      </c>
      <c r="K79" s="32">
        <f t="shared" si="4"/>
        <v>5.0767499999999997</v>
      </c>
      <c r="L79" s="125" t="s">
        <v>83</v>
      </c>
      <c r="M79" s="49"/>
      <c r="N79" s="155"/>
      <c r="O79" s="152"/>
      <c r="P79" s="150"/>
      <c r="Q79" s="149"/>
      <c r="R79" s="150"/>
      <c r="S79" s="154"/>
      <c r="T79" s="10"/>
      <c r="V79" s="42"/>
      <c r="W79" s="42"/>
      <c r="X79" s="42"/>
      <c r="Y79" s="42"/>
      <c r="Z79" s="42"/>
    </row>
    <row r="80" spans="1:26" s="41" customFormat="1">
      <c r="A80" s="36">
        <v>70</v>
      </c>
      <c r="B80" s="21" t="s">
        <v>163</v>
      </c>
      <c r="C80" s="24" t="s">
        <v>34</v>
      </c>
      <c r="D80" s="53">
        <f>(11.27+11.36)/2</f>
        <v>11.315</v>
      </c>
      <c r="E80" s="53">
        <f>(10.71+16)/2</f>
        <v>13.355</v>
      </c>
      <c r="F80" s="25">
        <f t="shared" si="5"/>
        <v>12.335000000000001</v>
      </c>
      <c r="G80" s="108">
        <v>0.8</v>
      </c>
      <c r="H80" s="32">
        <f t="shared" si="3"/>
        <v>9.8680000000000021</v>
      </c>
      <c r="I80" s="17" t="s">
        <v>196</v>
      </c>
      <c r="J80" s="117">
        <v>0.8</v>
      </c>
      <c r="K80" s="32">
        <f t="shared" si="4"/>
        <v>7.8944000000000019</v>
      </c>
      <c r="L80" s="125" t="s">
        <v>83</v>
      </c>
      <c r="M80" s="49"/>
      <c r="N80" s="155"/>
      <c r="P80" s="150"/>
      <c r="Q80" s="78"/>
      <c r="R80" s="150"/>
      <c r="T80" s="10"/>
      <c r="V80" s="42"/>
      <c r="W80" s="42"/>
      <c r="X80" s="42"/>
      <c r="Y80" s="42"/>
      <c r="Z80" s="42"/>
    </row>
    <row r="81" spans="1:26" s="41" customFormat="1">
      <c r="A81" s="36">
        <v>71</v>
      </c>
      <c r="B81" s="14" t="s">
        <v>164</v>
      </c>
      <c r="C81" s="21" t="s">
        <v>165</v>
      </c>
      <c r="D81" s="57">
        <f>(11.13+10.81)/2</f>
        <v>10.97</v>
      </c>
      <c r="E81" s="57">
        <f>(10.38+16)/2</f>
        <v>13.190000000000001</v>
      </c>
      <c r="F81" s="25">
        <f t="shared" si="5"/>
        <v>12.080000000000002</v>
      </c>
      <c r="G81" s="109">
        <v>0.7</v>
      </c>
      <c r="H81" s="32">
        <f t="shared" si="3"/>
        <v>8.4560000000000013</v>
      </c>
      <c r="I81" s="17" t="s">
        <v>196</v>
      </c>
      <c r="J81" s="119">
        <v>0.8</v>
      </c>
      <c r="K81" s="32">
        <f t="shared" si="4"/>
        <v>6.764800000000001</v>
      </c>
      <c r="L81" s="125" t="s">
        <v>83</v>
      </c>
      <c r="M81" s="49"/>
      <c r="N81" s="156"/>
      <c r="O81" s="155"/>
      <c r="P81" s="150"/>
      <c r="Q81" s="157"/>
      <c r="R81" s="150"/>
      <c r="S81" s="155"/>
      <c r="T81" s="10"/>
      <c r="V81" s="42"/>
      <c r="W81" s="42"/>
      <c r="X81" s="42"/>
      <c r="Y81" s="42"/>
      <c r="Z81" s="42"/>
    </row>
    <row r="82" spans="1:26" s="41" customFormat="1">
      <c r="A82" s="36">
        <v>72</v>
      </c>
      <c r="B82" s="24" t="s">
        <v>166</v>
      </c>
      <c r="C82" s="21" t="s">
        <v>167</v>
      </c>
      <c r="D82" s="57">
        <f>(10.04+10.14)/2</f>
        <v>10.09</v>
      </c>
      <c r="E82" s="57">
        <f>(10.48+16)/2</f>
        <v>13.24</v>
      </c>
      <c r="F82" s="25">
        <f t="shared" si="5"/>
        <v>11.664999999999999</v>
      </c>
      <c r="G82" s="109">
        <v>0.5</v>
      </c>
      <c r="H82" s="32">
        <f t="shared" si="3"/>
        <v>5.8324999999999996</v>
      </c>
      <c r="I82" s="17" t="s">
        <v>197</v>
      </c>
      <c r="J82" s="119">
        <v>0.6</v>
      </c>
      <c r="K82" s="32">
        <f t="shared" si="4"/>
        <v>3.4994999999999998</v>
      </c>
      <c r="L82" s="125" t="s">
        <v>83</v>
      </c>
      <c r="M82" s="49"/>
      <c r="O82" s="155"/>
      <c r="P82" s="150"/>
      <c r="Q82" s="157"/>
      <c r="R82" s="150"/>
      <c r="S82" s="155"/>
      <c r="T82" s="10"/>
      <c r="V82" s="42"/>
      <c r="W82" s="42"/>
      <c r="X82" s="42"/>
      <c r="Y82" s="42"/>
      <c r="Z82" s="42"/>
    </row>
    <row r="83" spans="1:26" s="41" customFormat="1">
      <c r="A83" s="36">
        <v>73</v>
      </c>
      <c r="B83" s="15" t="s">
        <v>39</v>
      </c>
      <c r="C83" s="15" t="s">
        <v>168</v>
      </c>
      <c r="D83" s="25">
        <f>(11.84+11.64)/2</f>
        <v>11.74</v>
      </c>
      <c r="E83" s="25">
        <f>(11.73+17.75)/2</f>
        <v>14.74</v>
      </c>
      <c r="F83" s="25">
        <f t="shared" si="5"/>
        <v>13.24</v>
      </c>
      <c r="G83" s="107">
        <v>1</v>
      </c>
      <c r="H83" s="32">
        <f t="shared" si="3"/>
        <v>13.24</v>
      </c>
      <c r="I83" s="17" t="s">
        <v>196</v>
      </c>
      <c r="J83" s="70">
        <v>0.8</v>
      </c>
      <c r="K83" s="32">
        <f t="shared" si="4"/>
        <v>10.592000000000001</v>
      </c>
      <c r="L83" s="125" t="s">
        <v>83</v>
      </c>
      <c r="M83" s="49"/>
      <c r="N83" s="147"/>
      <c r="O83" s="147"/>
      <c r="P83" s="150"/>
      <c r="Q83" s="149"/>
      <c r="R83" s="150"/>
      <c r="S83" s="154"/>
      <c r="T83" s="10"/>
      <c r="V83" s="42"/>
      <c r="W83" s="42"/>
      <c r="X83" s="42"/>
      <c r="Y83" s="42"/>
      <c r="Z83" s="42"/>
    </row>
    <row r="84" spans="1:26" s="41" customFormat="1">
      <c r="A84" s="36">
        <v>74</v>
      </c>
      <c r="B84" s="15" t="s">
        <v>169</v>
      </c>
      <c r="C84" s="15" t="s">
        <v>170</v>
      </c>
      <c r="D84" s="25">
        <f>(10.57+10.49)/2</f>
        <v>10.530000000000001</v>
      </c>
      <c r="E84" s="25">
        <f>(12.08+18)/2</f>
        <v>15.04</v>
      </c>
      <c r="F84" s="25">
        <f t="shared" si="5"/>
        <v>12.785</v>
      </c>
      <c r="G84" s="107">
        <v>0.8</v>
      </c>
      <c r="H84" s="32">
        <f t="shared" si="3"/>
        <v>10.228000000000002</v>
      </c>
      <c r="I84" s="17" t="s">
        <v>197</v>
      </c>
      <c r="J84" s="70">
        <v>0.6</v>
      </c>
      <c r="K84" s="32">
        <f t="shared" si="4"/>
        <v>6.1368000000000009</v>
      </c>
      <c r="L84" s="125" t="s">
        <v>83</v>
      </c>
      <c r="M84" s="49"/>
      <c r="N84" s="147"/>
      <c r="O84" s="147"/>
      <c r="P84" s="150"/>
      <c r="Q84" s="149"/>
      <c r="R84" s="150"/>
      <c r="S84" s="154"/>
      <c r="T84" s="10"/>
      <c r="V84" s="42"/>
      <c r="W84" s="42"/>
      <c r="X84" s="42"/>
      <c r="Y84" s="42"/>
      <c r="Z84" s="42"/>
    </row>
    <row r="85" spans="1:26" s="41" customFormat="1">
      <c r="A85" s="36">
        <v>75</v>
      </c>
      <c r="B85" s="18" t="s">
        <v>171</v>
      </c>
      <c r="C85" s="18" t="s">
        <v>172</v>
      </c>
      <c r="D85" s="25">
        <f>(10.84+10.39)/2</f>
        <v>10.615</v>
      </c>
      <c r="E85" s="25">
        <f>(10.53+16)/2</f>
        <v>13.265000000000001</v>
      </c>
      <c r="F85" s="25">
        <f t="shared" si="5"/>
        <v>11.940000000000001</v>
      </c>
      <c r="G85" s="107">
        <v>0.7</v>
      </c>
      <c r="H85" s="32">
        <f t="shared" si="3"/>
        <v>8.3580000000000005</v>
      </c>
      <c r="I85" s="17" t="s">
        <v>196</v>
      </c>
      <c r="J85" s="70">
        <v>0.8</v>
      </c>
      <c r="K85" s="32">
        <f t="shared" si="4"/>
        <v>6.6864000000000008</v>
      </c>
      <c r="L85" s="125" t="s">
        <v>83</v>
      </c>
      <c r="M85" s="49"/>
      <c r="N85" s="152"/>
      <c r="O85" s="152"/>
      <c r="P85" s="150"/>
      <c r="Q85" s="149"/>
      <c r="R85" s="150"/>
      <c r="S85" s="42"/>
      <c r="T85" s="10"/>
      <c r="V85" s="42"/>
      <c r="W85" s="42"/>
      <c r="X85" s="42"/>
      <c r="Y85" s="42"/>
      <c r="Z85" s="42"/>
    </row>
    <row r="86" spans="1:26" s="41" customFormat="1">
      <c r="A86" s="36">
        <v>76</v>
      </c>
      <c r="B86" s="15" t="s">
        <v>173</v>
      </c>
      <c r="C86" s="15" t="s">
        <v>174</v>
      </c>
      <c r="D86" s="25">
        <f>(10.56+11.76)/2</f>
        <v>11.16</v>
      </c>
      <c r="E86" s="25">
        <f>(10.5+17)/2</f>
        <v>13.75</v>
      </c>
      <c r="F86" s="25">
        <f t="shared" si="5"/>
        <v>12.455</v>
      </c>
      <c r="G86" s="107">
        <v>0.7</v>
      </c>
      <c r="H86" s="32">
        <f t="shared" si="3"/>
        <v>8.7184999999999988</v>
      </c>
      <c r="I86" s="17" t="s">
        <v>196</v>
      </c>
      <c r="J86" s="70">
        <v>0.8</v>
      </c>
      <c r="K86" s="32">
        <f t="shared" si="4"/>
        <v>6.9747999999999992</v>
      </c>
      <c r="L86" s="125" t="s">
        <v>83</v>
      </c>
      <c r="M86" s="49"/>
      <c r="N86" s="147"/>
      <c r="O86" s="147"/>
      <c r="P86" s="150"/>
      <c r="Q86" s="149"/>
      <c r="R86" s="150"/>
      <c r="S86" s="42"/>
      <c r="T86" s="10"/>
      <c r="V86" s="42"/>
      <c r="W86" s="42"/>
      <c r="X86" s="42"/>
      <c r="Y86" s="42"/>
      <c r="Z86" s="42"/>
    </row>
    <row r="87" spans="1:26" s="40" customFormat="1">
      <c r="A87" s="89">
        <v>77</v>
      </c>
      <c r="B87" s="79" t="s">
        <v>175</v>
      </c>
      <c r="C87" s="79" t="s">
        <v>213</v>
      </c>
      <c r="D87" s="84"/>
      <c r="E87" s="84"/>
      <c r="F87" s="85"/>
      <c r="G87" s="110"/>
      <c r="H87" s="86"/>
      <c r="I87" s="86"/>
      <c r="J87" s="86"/>
      <c r="K87" s="86"/>
      <c r="L87" s="88" t="s">
        <v>54</v>
      </c>
      <c r="M87" s="49"/>
      <c r="N87" s="79"/>
      <c r="O87" s="79"/>
      <c r="P87" s="80"/>
      <c r="Q87" s="80"/>
      <c r="R87" s="80"/>
      <c r="S87" s="80"/>
      <c r="T87" s="88"/>
      <c r="U87" s="41"/>
      <c r="V87" s="42"/>
      <c r="W87" s="43"/>
      <c r="X87" s="43"/>
      <c r="Y87" s="43"/>
      <c r="Z87" s="43"/>
    </row>
    <row r="88" spans="1:26" s="40" customFormat="1">
      <c r="A88" s="83">
        <v>78</v>
      </c>
      <c r="B88" s="81" t="s">
        <v>176</v>
      </c>
      <c r="C88" s="81" t="s">
        <v>177</v>
      </c>
      <c r="D88" s="84"/>
      <c r="E88" s="84"/>
      <c r="F88" s="85"/>
      <c r="G88" s="110"/>
      <c r="H88" s="86"/>
      <c r="I88" s="86"/>
      <c r="J88" s="86"/>
      <c r="K88" s="86"/>
      <c r="L88" s="62" t="s">
        <v>54</v>
      </c>
      <c r="M88" s="49"/>
      <c r="N88" s="81"/>
      <c r="O88" s="81"/>
      <c r="P88" s="80"/>
      <c r="Q88" s="80"/>
      <c r="R88" s="80"/>
      <c r="S88" s="80"/>
      <c r="T88" s="62"/>
      <c r="U88" s="41"/>
      <c r="V88" s="42"/>
      <c r="W88" s="43"/>
      <c r="X88" s="43"/>
      <c r="Y88" s="43"/>
      <c r="Z88" s="43"/>
    </row>
    <row r="89" spans="1:26" s="40" customFormat="1">
      <c r="A89" s="83">
        <v>79</v>
      </c>
      <c r="B89" s="81" t="s">
        <v>178</v>
      </c>
      <c r="C89" s="81" t="s">
        <v>179</v>
      </c>
      <c r="D89" s="84"/>
      <c r="E89" s="84"/>
      <c r="F89" s="85"/>
      <c r="G89" s="110"/>
      <c r="H89" s="86"/>
      <c r="I89" s="86"/>
      <c r="J89" s="86"/>
      <c r="K89" s="86"/>
      <c r="L89" s="62" t="s">
        <v>54</v>
      </c>
      <c r="M89" s="49"/>
      <c r="N89" s="81"/>
      <c r="O89" s="81"/>
      <c r="P89" s="80"/>
      <c r="Q89" s="80"/>
      <c r="R89" s="80"/>
      <c r="S89" s="80"/>
      <c r="T89" s="62"/>
      <c r="U89" s="41"/>
      <c r="V89" s="42"/>
      <c r="W89" s="43"/>
      <c r="X89" s="43"/>
      <c r="Y89" s="43"/>
      <c r="Z89" s="43"/>
    </row>
    <row r="90" spans="1:26" s="40" customFormat="1">
      <c r="A90" s="83">
        <v>80</v>
      </c>
      <c r="B90" s="80" t="s">
        <v>180</v>
      </c>
      <c r="C90" s="80" t="s">
        <v>181</v>
      </c>
      <c r="D90" s="84"/>
      <c r="E90" s="84"/>
      <c r="F90" s="85"/>
      <c r="G90" s="110"/>
      <c r="H90" s="86"/>
      <c r="I90" s="86"/>
      <c r="J90" s="86"/>
      <c r="K90" s="86"/>
      <c r="L90" s="62" t="s">
        <v>54</v>
      </c>
      <c r="M90" s="49"/>
      <c r="N90" s="80"/>
      <c r="O90" s="80"/>
      <c r="P90" s="80"/>
      <c r="Q90" s="80"/>
      <c r="R90" s="80"/>
      <c r="S90" s="80"/>
      <c r="T90" s="62"/>
      <c r="U90" s="41"/>
      <c r="V90" s="42"/>
      <c r="W90" s="43"/>
      <c r="X90" s="43"/>
      <c r="Y90" s="43"/>
      <c r="Z90" s="43"/>
    </row>
    <row r="91" spans="1:26" s="40" customFormat="1">
      <c r="A91" s="83">
        <v>81</v>
      </c>
      <c r="B91" s="80" t="s">
        <v>76</v>
      </c>
      <c r="C91" s="80" t="s">
        <v>182</v>
      </c>
      <c r="D91" s="84"/>
      <c r="E91" s="84"/>
      <c r="F91" s="85"/>
      <c r="G91" s="110"/>
      <c r="H91" s="86"/>
      <c r="I91" s="86"/>
      <c r="J91" s="86"/>
      <c r="K91" s="86"/>
      <c r="L91" s="62" t="s">
        <v>54</v>
      </c>
      <c r="M91" s="49"/>
      <c r="N91" s="80"/>
      <c r="O91" s="80"/>
      <c r="P91" s="80"/>
      <c r="Q91" s="80"/>
      <c r="R91" s="80"/>
      <c r="S91" s="80"/>
      <c r="T91" s="62"/>
      <c r="U91" s="41"/>
      <c r="V91" s="42"/>
      <c r="W91" s="43"/>
      <c r="X91" s="43"/>
      <c r="Y91" s="43"/>
      <c r="Z91" s="43"/>
    </row>
    <row r="92" spans="1:26" s="22" customFormat="1">
      <c r="A92" s="83">
        <v>82</v>
      </c>
      <c r="B92" s="80" t="s">
        <v>183</v>
      </c>
      <c r="C92" s="80" t="s">
        <v>184</v>
      </c>
      <c r="D92" s="84"/>
      <c r="E92" s="84"/>
      <c r="F92" s="87"/>
      <c r="G92" s="83"/>
      <c r="H92" s="86"/>
      <c r="I92" s="86"/>
      <c r="J92" s="86"/>
      <c r="K92" s="86"/>
      <c r="L92" s="62" t="s">
        <v>54</v>
      </c>
      <c r="M92" s="49"/>
      <c r="N92" s="80"/>
      <c r="O92" s="80"/>
      <c r="P92" s="82"/>
      <c r="Q92" s="82"/>
      <c r="R92" s="82"/>
      <c r="S92" s="82"/>
      <c r="T92" s="62"/>
      <c r="U92" s="9"/>
      <c r="V92" s="34"/>
      <c r="W92" s="35"/>
      <c r="X92" s="35"/>
      <c r="Y92" s="35"/>
      <c r="Z92" s="35"/>
    </row>
    <row r="93" spans="1:26" s="22" customFormat="1">
      <c r="A93" s="83">
        <v>83</v>
      </c>
      <c r="B93" s="80" t="s">
        <v>185</v>
      </c>
      <c r="C93" s="80" t="s">
        <v>186</v>
      </c>
      <c r="D93" s="84"/>
      <c r="E93" s="84"/>
      <c r="F93" s="87"/>
      <c r="G93" s="83"/>
      <c r="H93" s="86"/>
      <c r="I93" s="86"/>
      <c r="J93" s="86"/>
      <c r="K93" s="86"/>
      <c r="L93" s="62" t="s">
        <v>54</v>
      </c>
      <c r="M93" s="49"/>
      <c r="N93" s="80"/>
      <c r="O93" s="80"/>
      <c r="P93" s="82"/>
      <c r="Q93" s="82"/>
      <c r="R93" s="82"/>
      <c r="S93" s="82"/>
      <c r="T93" s="62"/>
      <c r="U93" s="9"/>
      <c r="V93" s="34"/>
      <c r="W93" s="35"/>
      <c r="X93" s="35"/>
      <c r="Y93" s="35"/>
      <c r="Z93" s="35"/>
    </row>
    <row r="94" spans="1:26" s="22" customFormat="1">
      <c r="A94" s="83">
        <v>84</v>
      </c>
      <c r="B94" s="80" t="s">
        <v>114</v>
      </c>
      <c r="C94" s="80" t="s">
        <v>187</v>
      </c>
      <c r="D94" s="84"/>
      <c r="E94" s="84"/>
      <c r="F94" s="87"/>
      <c r="G94" s="83"/>
      <c r="H94" s="86"/>
      <c r="I94" s="86"/>
      <c r="J94" s="86"/>
      <c r="K94" s="86"/>
      <c r="L94" s="62" t="s">
        <v>54</v>
      </c>
      <c r="M94" s="49"/>
      <c r="N94" s="80"/>
      <c r="O94" s="80"/>
      <c r="P94" s="82"/>
      <c r="Q94" s="82"/>
      <c r="R94" s="82"/>
      <c r="S94" s="82"/>
      <c r="T94" s="62"/>
      <c r="U94" s="9"/>
      <c r="V94" s="34"/>
      <c r="W94" s="35"/>
      <c r="X94" s="35"/>
      <c r="Y94" s="35"/>
      <c r="Z94" s="35"/>
    </row>
    <row r="95" spans="1:26" s="9" customFormat="1">
      <c r="A95" s="10"/>
      <c r="B95" s="41"/>
      <c r="C95" s="41"/>
      <c r="D95" s="54"/>
      <c r="E95" s="54"/>
      <c r="F95" s="48"/>
      <c r="G95" s="10"/>
      <c r="H95" s="78"/>
      <c r="I95" s="78"/>
      <c r="J95" s="78"/>
      <c r="K95" s="78"/>
      <c r="L95" s="33"/>
      <c r="M95" s="49"/>
      <c r="T95" s="33"/>
      <c r="V95" s="34"/>
      <c r="W95" s="34"/>
      <c r="X95" s="34"/>
      <c r="Y95" s="34"/>
      <c r="Z95" s="34"/>
    </row>
    <row r="96" spans="1:26" s="91" customFormat="1" ht="15">
      <c r="A96" s="90"/>
      <c r="C96" s="92"/>
      <c r="D96" s="93"/>
      <c r="E96" s="93"/>
      <c r="F96" s="93"/>
      <c r="G96" s="111"/>
      <c r="H96" s="96"/>
      <c r="I96" s="96"/>
      <c r="J96" s="96"/>
      <c r="K96" s="96"/>
      <c r="L96" s="97"/>
      <c r="M96" s="97"/>
      <c r="O96" s="92"/>
      <c r="P96" s="95"/>
      <c r="Q96" s="93"/>
      <c r="R96" s="94"/>
      <c r="S96" s="95"/>
      <c r="T96" s="63"/>
      <c r="V96" s="90"/>
      <c r="W96" s="90"/>
      <c r="X96" s="90"/>
      <c r="Y96" s="90"/>
      <c r="Z96" s="90"/>
    </row>
    <row r="97" spans="1:26" s="91" customFormat="1" ht="15">
      <c r="A97" s="90"/>
      <c r="B97" s="98"/>
      <c r="C97" s="99"/>
      <c r="D97" s="93"/>
      <c r="E97" s="93"/>
      <c r="F97" s="93"/>
      <c r="G97" s="63"/>
      <c r="H97" s="96"/>
      <c r="I97" s="96"/>
      <c r="J97" s="96"/>
      <c r="K97" s="96"/>
      <c r="L97" s="97"/>
      <c r="M97" s="97"/>
      <c r="N97" s="98"/>
      <c r="O97" s="99"/>
      <c r="P97" s="95"/>
      <c r="Q97" s="93"/>
      <c r="R97" s="95"/>
      <c r="S97" s="95"/>
      <c r="T97" s="63"/>
      <c r="V97" s="90"/>
      <c r="W97" s="90"/>
      <c r="X97" s="90"/>
      <c r="Y97" s="90"/>
      <c r="Z97" s="90"/>
    </row>
    <row r="98" spans="1:26" s="91" customFormat="1" ht="15">
      <c r="A98" s="90"/>
      <c r="B98" s="98"/>
      <c r="D98" s="100"/>
      <c r="E98" s="100"/>
      <c r="G98" s="112"/>
      <c r="H98" s="101"/>
      <c r="I98" s="101"/>
      <c r="J98" s="101"/>
      <c r="K98" s="101"/>
      <c r="L98" s="90"/>
      <c r="N98" s="98"/>
      <c r="T98" s="64"/>
      <c r="V98" s="90"/>
      <c r="W98" s="90"/>
      <c r="X98" s="90"/>
      <c r="Y98" s="90"/>
      <c r="Z98" s="90"/>
    </row>
    <row r="99" spans="1:26" s="91" customFormat="1" ht="15">
      <c r="A99" s="90"/>
      <c r="B99" s="102"/>
      <c r="C99" s="98"/>
      <c r="D99" s="103"/>
      <c r="E99" s="103"/>
      <c r="F99" s="98"/>
      <c r="G99" s="113"/>
      <c r="H99" s="104"/>
      <c r="I99" s="104"/>
      <c r="J99" s="104"/>
      <c r="K99" s="104"/>
      <c r="L99" s="105"/>
      <c r="M99" s="98"/>
      <c r="N99" s="102"/>
      <c r="O99" s="98"/>
      <c r="P99" s="98"/>
      <c r="Q99" s="98"/>
      <c r="R99" s="98"/>
      <c r="S99" s="98"/>
      <c r="T99" s="50"/>
      <c r="V99" s="90"/>
      <c r="W99" s="90"/>
      <c r="X99" s="90"/>
      <c r="Y99" s="90"/>
      <c r="Z99" s="90"/>
    </row>
    <row r="100" spans="1:26" s="91" customFormat="1" ht="15">
      <c r="A100" s="90"/>
      <c r="B100" s="91" t="s">
        <v>25</v>
      </c>
      <c r="C100" s="98"/>
      <c r="D100" s="103"/>
      <c r="E100" s="103"/>
      <c r="F100" s="173" t="s">
        <v>26</v>
      </c>
      <c r="G100" s="173"/>
      <c r="H100" s="104" t="s">
        <v>212</v>
      </c>
      <c r="I100" s="104"/>
      <c r="J100" s="104" t="s">
        <v>211</v>
      </c>
      <c r="K100" s="104"/>
      <c r="L100" s="105"/>
      <c r="M100" s="106"/>
      <c r="O100" s="98"/>
      <c r="P100" s="98"/>
      <c r="Q100" s="98"/>
      <c r="R100" s="90"/>
      <c r="S100" s="98"/>
      <c r="T100" s="50"/>
      <c r="V100" s="90"/>
      <c r="W100" s="90"/>
      <c r="X100" s="90"/>
      <c r="Y100" s="90"/>
      <c r="Z100" s="90"/>
    </row>
    <row r="101" spans="1:26" s="49" customFormat="1">
      <c r="A101" s="10"/>
      <c r="B101" s="41"/>
      <c r="C101" s="41"/>
      <c r="D101" s="54"/>
      <c r="E101" s="54"/>
      <c r="G101" s="10"/>
      <c r="H101" s="78"/>
      <c r="I101" s="78"/>
      <c r="J101" s="78"/>
      <c r="K101" s="78"/>
      <c r="L101" s="10"/>
      <c r="T101" s="65"/>
      <c r="V101" s="10"/>
      <c r="W101" s="10"/>
      <c r="X101" s="10"/>
      <c r="Y101" s="10"/>
      <c r="Z101" s="10"/>
    </row>
    <row r="102" spans="1:26" s="49" customFormat="1">
      <c r="A102" s="10"/>
      <c r="B102" s="41"/>
      <c r="C102" s="41"/>
      <c r="D102" s="54"/>
      <c r="E102" s="54"/>
      <c r="G102" s="10"/>
      <c r="H102" s="78"/>
      <c r="I102" s="78"/>
      <c r="J102" s="78"/>
      <c r="K102" s="78"/>
      <c r="L102" s="10"/>
      <c r="T102" s="65"/>
      <c r="V102" s="10"/>
      <c r="W102" s="10"/>
      <c r="X102" s="10"/>
      <c r="Y102" s="10"/>
      <c r="Z102" s="10"/>
    </row>
    <row r="103" spans="1:26" s="49" customFormat="1">
      <c r="A103" s="10"/>
      <c r="B103" s="41"/>
      <c r="C103" s="41"/>
      <c r="D103" s="54"/>
      <c r="E103" s="54"/>
      <c r="G103" s="10"/>
      <c r="H103" s="78"/>
      <c r="I103" s="78"/>
      <c r="J103" s="78"/>
      <c r="K103" s="78"/>
      <c r="L103" s="10"/>
      <c r="T103" s="65"/>
      <c r="V103" s="10"/>
      <c r="W103" s="10"/>
      <c r="X103" s="10"/>
      <c r="Y103" s="10"/>
      <c r="Z103" s="10"/>
    </row>
    <row r="104" spans="1:26" s="9" customFormat="1">
      <c r="A104" s="10"/>
      <c r="B104" s="41"/>
      <c r="C104" s="41"/>
      <c r="D104" s="54"/>
      <c r="E104" s="54"/>
      <c r="F104" s="49"/>
      <c r="G104" s="10"/>
      <c r="H104" s="78"/>
      <c r="I104" s="78"/>
      <c r="J104" s="78"/>
      <c r="K104" s="78"/>
      <c r="L104" s="10"/>
      <c r="M104" s="49"/>
      <c r="T104" s="65"/>
      <c r="V104" s="34"/>
      <c r="W104" s="34"/>
      <c r="X104" s="34"/>
      <c r="Y104" s="34"/>
      <c r="Z104" s="34"/>
    </row>
    <row r="105" spans="1:26" s="9" customFormat="1">
      <c r="A105" s="10"/>
      <c r="B105" s="41"/>
      <c r="C105" s="41"/>
      <c r="D105" s="54"/>
      <c r="E105" s="54"/>
      <c r="F105" s="49"/>
      <c r="G105" s="10"/>
      <c r="H105" s="78"/>
      <c r="I105" s="78"/>
      <c r="J105" s="78"/>
      <c r="K105" s="78"/>
      <c r="L105" s="10"/>
      <c r="M105" s="49"/>
      <c r="T105" s="65"/>
      <c r="V105" s="34"/>
      <c r="W105" s="34"/>
      <c r="X105" s="34"/>
      <c r="Y105" s="34"/>
      <c r="Z105" s="34"/>
    </row>
    <row r="106" spans="1:26" s="9" customFormat="1">
      <c r="A106" s="10"/>
      <c r="B106" s="41"/>
      <c r="C106" s="41"/>
      <c r="D106" s="54"/>
      <c r="E106" s="54"/>
      <c r="F106" s="49"/>
      <c r="G106" s="10"/>
      <c r="H106" s="78"/>
      <c r="I106" s="78"/>
      <c r="J106" s="78"/>
      <c r="K106" s="78"/>
      <c r="L106" s="10"/>
      <c r="M106" s="49"/>
      <c r="T106" s="65"/>
      <c r="V106" s="34"/>
      <c r="W106" s="34"/>
      <c r="X106" s="34"/>
      <c r="Y106" s="34"/>
      <c r="Z106" s="34"/>
    </row>
    <row r="107" spans="1:26" s="9" customFormat="1">
      <c r="A107" s="10"/>
      <c r="B107" s="41"/>
      <c r="C107" s="41"/>
      <c r="D107" s="54"/>
      <c r="E107" s="54"/>
      <c r="F107" s="49"/>
      <c r="G107" s="10"/>
      <c r="H107" s="78"/>
      <c r="I107" s="78"/>
      <c r="J107" s="78"/>
      <c r="K107" s="78"/>
      <c r="L107" s="10"/>
      <c r="M107" s="49"/>
      <c r="T107" s="65"/>
      <c r="V107" s="34"/>
      <c r="W107" s="34"/>
      <c r="X107" s="34"/>
      <c r="Y107" s="34"/>
      <c r="Z107" s="34"/>
    </row>
  </sheetData>
  <sortState ref="N11:U72">
    <sortCondition descending="1" ref="R11:R72"/>
  </sortState>
  <mergeCells count="1">
    <mergeCell ref="F100:G10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workbookViewId="0">
      <selection activeCell="H74" sqref="H74"/>
    </sheetView>
  </sheetViews>
  <sheetFormatPr baseColWidth="10" defaultRowHeight="15"/>
  <cols>
    <col min="1" max="1" width="27.42578125" style="9" customWidth="1"/>
    <col min="2" max="2" width="21.5703125" style="9" customWidth="1"/>
    <col min="3" max="4" width="11.42578125" style="9"/>
    <col min="5" max="5" width="19.140625" style="9" customWidth="1"/>
    <col min="6" max="6" width="17.28515625" style="9" customWidth="1"/>
    <col min="7" max="7" width="18" style="9" customWidth="1"/>
    <col min="8" max="8" width="18.5703125" style="9" customWidth="1"/>
  </cols>
  <sheetData>
    <row r="1" spans="1:8">
      <c r="A1"/>
      <c r="B1"/>
      <c r="C1"/>
      <c r="D1"/>
      <c r="E1"/>
      <c r="F1"/>
      <c r="G1" s="66"/>
    </row>
    <row r="2" spans="1:8" ht="15.75">
      <c r="A2" s="11"/>
      <c r="B2" s="1"/>
      <c r="C2" s="11" t="s">
        <v>0</v>
      </c>
      <c r="D2" s="1"/>
      <c r="E2" s="1"/>
      <c r="F2"/>
      <c r="G2" s="47"/>
    </row>
    <row r="3" spans="1:8" ht="15.75">
      <c r="A3" s="11"/>
      <c r="B3" s="11"/>
      <c r="C3" s="11" t="s">
        <v>1</v>
      </c>
      <c r="D3" s="1"/>
      <c r="E3" s="1"/>
      <c r="F3"/>
      <c r="G3" s="47"/>
    </row>
    <row r="4" spans="1:8" ht="15.75">
      <c r="A4" s="11"/>
      <c r="B4" s="11"/>
      <c r="C4" s="11" t="s">
        <v>2</v>
      </c>
      <c r="D4" s="1"/>
      <c r="E4" s="1"/>
      <c r="F4"/>
      <c r="G4" s="47"/>
    </row>
    <row r="5" spans="1:8" ht="15.75">
      <c r="A5" s="11"/>
      <c r="B5" s="11"/>
      <c r="C5" s="11" t="s">
        <v>46</v>
      </c>
      <c r="D5"/>
      <c r="E5"/>
      <c r="F5"/>
      <c r="G5" s="47"/>
    </row>
    <row r="6" spans="1:8" ht="15.75">
      <c r="A6" s="29"/>
      <c r="B6" s="29"/>
      <c r="C6" s="29" t="s">
        <v>3</v>
      </c>
      <c r="D6"/>
      <c r="E6"/>
      <c r="F6"/>
      <c r="G6" s="47"/>
    </row>
    <row r="7" spans="1:8" ht="18.75">
      <c r="A7" s="2"/>
      <c r="B7"/>
      <c r="C7"/>
      <c r="D7"/>
      <c r="E7"/>
      <c r="F7" s="8"/>
      <c r="G7" s="47"/>
    </row>
    <row r="8" spans="1:8">
      <c r="A8"/>
      <c r="B8"/>
      <c r="C8"/>
      <c r="D8"/>
      <c r="E8"/>
      <c r="F8"/>
      <c r="G8" s="66"/>
    </row>
    <row r="9" spans="1:8" ht="18.75">
      <c r="A9" s="31" t="s">
        <v>188</v>
      </c>
      <c r="B9" s="2"/>
      <c r="C9" s="2"/>
      <c r="D9" s="2"/>
      <c r="E9" s="2"/>
      <c r="F9" s="2"/>
      <c r="G9" s="68"/>
    </row>
    <row r="10" spans="1:8" ht="15.75">
      <c r="A10" s="3" t="s">
        <v>4</v>
      </c>
      <c r="B10" s="3" t="s">
        <v>5</v>
      </c>
      <c r="C10" s="4" t="s">
        <v>11</v>
      </c>
      <c r="D10" s="4" t="s">
        <v>49</v>
      </c>
      <c r="E10" s="4" t="s">
        <v>50</v>
      </c>
      <c r="F10" s="4" t="s">
        <v>9</v>
      </c>
      <c r="G10" s="28" t="s">
        <v>10</v>
      </c>
    </row>
    <row r="11" spans="1:8" s="47" customFormat="1" ht="15.75">
      <c r="A11" s="18" t="s">
        <v>94</v>
      </c>
      <c r="B11" s="20" t="s">
        <v>72</v>
      </c>
      <c r="C11" s="39">
        <v>16.252499999999998</v>
      </c>
      <c r="D11" s="70">
        <v>1</v>
      </c>
      <c r="E11" s="39">
        <v>16.252499999999998</v>
      </c>
      <c r="F11" s="6">
        <v>1</v>
      </c>
      <c r="G11" s="7" t="s">
        <v>92</v>
      </c>
      <c r="H11" s="49"/>
    </row>
    <row r="12" spans="1:8" s="47" customFormat="1" ht="15.75">
      <c r="A12" s="15" t="s">
        <v>96</v>
      </c>
      <c r="B12" s="15" t="s">
        <v>98</v>
      </c>
      <c r="C12" s="39">
        <v>13.809999999999999</v>
      </c>
      <c r="D12" s="70">
        <v>1</v>
      </c>
      <c r="E12" s="39">
        <v>13.809999999999999</v>
      </c>
      <c r="F12" s="6">
        <v>2</v>
      </c>
      <c r="G12" s="7" t="s">
        <v>74</v>
      </c>
      <c r="H12" s="49"/>
    </row>
    <row r="13" spans="1:8" s="47" customFormat="1" ht="15.75">
      <c r="A13" s="15" t="s">
        <v>103</v>
      </c>
      <c r="B13" s="15" t="s">
        <v>104</v>
      </c>
      <c r="C13" s="39">
        <v>12.656000000000001</v>
      </c>
      <c r="D13" s="70">
        <v>1</v>
      </c>
      <c r="E13" s="39">
        <v>12.656000000000001</v>
      </c>
      <c r="F13" s="6">
        <v>3</v>
      </c>
      <c r="G13" s="36" t="s">
        <v>56</v>
      </c>
      <c r="H13" s="10"/>
    </row>
    <row r="14" spans="1:8" s="47" customFormat="1" ht="15.75">
      <c r="A14" s="15" t="s">
        <v>35</v>
      </c>
      <c r="B14" s="15" t="s">
        <v>33</v>
      </c>
      <c r="C14" s="39">
        <v>15.315000000000001</v>
      </c>
      <c r="D14" s="70">
        <v>0.8</v>
      </c>
      <c r="E14" s="39">
        <v>12.252000000000002</v>
      </c>
      <c r="F14" s="6">
        <v>4</v>
      </c>
      <c r="G14" s="7" t="s">
        <v>92</v>
      </c>
      <c r="H14" s="114"/>
    </row>
    <row r="15" spans="1:8" s="47" customFormat="1" ht="15.75">
      <c r="A15" s="15" t="s">
        <v>93</v>
      </c>
      <c r="B15" s="15" t="s">
        <v>20</v>
      </c>
      <c r="C15" s="39">
        <v>15.2875</v>
      </c>
      <c r="D15" s="70">
        <v>0.8</v>
      </c>
      <c r="E15" s="39">
        <v>12.23</v>
      </c>
      <c r="F15" s="6">
        <v>5</v>
      </c>
      <c r="G15" s="7" t="s">
        <v>92</v>
      </c>
      <c r="H15" s="114"/>
    </row>
    <row r="16" spans="1:8" s="47" customFormat="1" ht="15.75">
      <c r="A16" s="15" t="s">
        <v>124</v>
      </c>
      <c r="B16" s="15" t="s">
        <v>36</v>
      </c>
      <c r="C16" s="39">
        <v>15.0275</v>
      </c>
      <c r="D16" s="70">
        <v>0.8</v>
      </c>
      <c r="E16" s="39">
        <v>12.022</v>
      </c>
      <c r="F16" s="6">
        <v>6</v>
      </c>
      <c r="G16" s="36" t="s">
        <v>92</v>
      </c>
      <c r="H16" s="114"/>
    </row>
    <row r="17" spans="1:8" s="47" customFormat="1" ht="15.75">
      <c r="A17" s="18" t="s">
        <v>106</v>
      </c>
      <c r="B17" s="18" t="s">
        <v>34</v>
      </c>
      <c r="C17" s="39">
        <v>14.432500000000001</v>
      </c>
      <c r="D17" s="70">
        <v>0.8</v>
      </c>
      <c r="E17" s="39">
        <v>11.546000000000001</v>
      </c>
      <c r="F17" s="6">
        <v>7</v>
      </c>
      <c r="G17" s="36" t="s">
        <v>74</v>
      </c>
      <c r="H17" s="114"/>
    </row>
    <row r="18" spans="1:8" s="47" customFormat="1" ht="15.75">
      <c r="A18" s="15" t="s">
        <v>146</v>
      </c>
      <c r="B18" s="15" t="s">
        <v>147</v>
      </c>
      <c r="C18" s="39">
        <v>14.18</v>
      </c>
      <c r="D18" s="70">
        <v>0.8</v>
      </c>
      <c r="E18" s="39">
        <v>11.344000000000001</v>
      </c>
      <c r="F18" s="6">
        <v>8</v>
      </c>
      <c r="G18" s="36" t="s">
        <v>83</v>
      </c>
      <c r="H18" s="114"/>
    </row>
    <row r="19" spans="1:8" s="47" customFormat="1" ht="15.75">
      <c r="A19" s="15" t="s">
        <v>130</v>
      </c>
      <c r="B19" s="15" t="s">
        <v>19</v>
      </c>
      <c r="C19" s="39">
        <v>13.55</v>
      </c>
      <c r="D19" s="70">
        <v>0.8</v>
      </c>
      <c r="E19" s="39">
        <v>10.840000000000002</v>
      </c>
      <c r="F19" s="6">
        <v>9</v>
      </c>
      <c r="G19" s="36" t="s">
        <v>83</v>
      </c>
      <c r="H19" s="114"/>
    </row>
    <row r="20" spans="1:8" s="47" customFormat="1" ht="15.75">
      <c r="A20" s="15" t="s">
        <v>59</v>
      </c>
      <c r="B20" s="15" t="s">
        <v>60</v>
      </c>
      <c r="C20" s="39">
        <v>13.36</v>
      </c>
      <c r="D20" s="117">
        <v>0.8</v>
      </c>
      <c r="E20" s="39">
        <v>10.688000000000001</v>
      </c>
      <c r="F20" s="6">
        <v>10</v>
      </c>
      <c r="G20" s="7" t="s">
        <v>83</v>
      </c>
      <c r="H20" s="114"/>
    </row>
    <row r="21" spans="1:8" s="47" customFormat="1" ht="15.75">
      <c r="A21" s="15" t="s">
        <v>31</v>
      </c>
      <c r="B21" s="15" t="s">
        <v>32</v>
      </c>
      <c r="C21" s="39">
        <v>10.66</v>
      </c>
      <c r="D21" s="70">
        <v>1</v>
      </c>
      <c r="E21" s="39">
        <v>10.66</v>
      </c>
      <c r="F21" s="6">
        <v>11</v>
      </c>
      <c r="G21" s="36" t="s">
        <v>83</v>
      </c>
      <c r="H21" s="114"/>
    </row>
    <row r="22" spans="1:8" s="47" customFormat="1" ht="15.75">
      <c r="A22" s="15" t="s">
        <v>135</v>
      </c>
      <c r="B22" s="15" t="s">
        <v>45</v>
      </c>
      <c r="C22" s="39">
        <v>13.305</v>
      </c>
      <c r="D22" s="70">
        <v>0.8</v>
      </c>
      <c r="E22" s="39">
        <v>10.644</v>
      </c>
      <c r="F22" s="6">
        <v>12</v>
      </c>
      <c r="G22" s="36" t="s">
        <v>83</v>
      </c>
      <c r="H22" s="114"/>
    </row>
    <row r="23" spans="1:8" s="47" customFormat="1" ht="15.75">
      <c r="A23" s="15" t="s">
        <v>39</v>
      </c>
      <c r="B23" s="15" t="s">
        <v>168</v>
      </c>
      <c r="C23" s="39">
        <v>13.24</v>
      </c>
      <c r="D23" s="119">
        <v>0.8</v>
      </c>
      <c r="E23" s="39">
        <v>10.592000000000001</v>
      </c>
      <c r="F23" s="6">
        <v>13</v>
      </c>
      <c r="G23" s="36" t="s">
        <v>83</v>
      </c>
      <c r="H23" s="114"/>
    </row>
    <row r="24" spans="1:8" s="47" customFormat="1" ht="15.75">
      <c r="A24" s="15" t="s">
        <v>139</v>
      </c>
      <c r="B24" s="15" t="s">
        <v>30</v>
      </c>
      <c r="C24" s="39">
        <v>13.1975</v>
      </c>
      <c r="D24" s="70">
        <v>0.8</v>
      </c>
      <c r="E24" s="39">
        <v>10.558</v>
      </c>
      <c r="F24" s="6">
        <v>14</v>
      </c>
      <c r="G24" s="36" t="s">
        <v>83</v>
      </c>
      <c r="H24" s="114"/>
    </row>
    <row r="25" spans="1:8" s="47" customFormat="1" ht="15.75">
      <c r="A25" s="15" t="s">
        <v>80</v>
      </c>
      <c r="B25" s="15" t="s">
        <v>52</v>
      </c>
      <c r="C25" s="39">
        <v>10.495799999999999</v>
      </c>
      <c r="D25" s="70">
        <v>1</v>
      </c>
      <c r="E25" s="39">
        <v>10.495799999999999</v>
      </c>
      <c r="F25" s="6">
        <v>15</v>
      </c>
      <c r="G25" s="7" t="s">
        <v>78</v>
      </c>
      <c r="H25" s="114"/>
    </row>
    <row r="26" spans="1:8" s="47" customFormat="1" ht="15.75">
      <c r="A26" s="15" t="s">
        <v>118</v>
      </c>
      <c r="B26" s="15" t="s">
        <v>13</v>
      </c>
      <c r="C26" s="39">
        <v>11.002000000000001</v>
      </c>
      <c r="D26" s="70">
        <v>0.8</v>
      </c>
      <c r="E26" s="39">
        <v>8.8016000000000005</v>
      </c>
      <c r="F26" s="6">
        <v>16</v>
      </c>
      <c r="G26" s="36" t="s">
        <v>84</v>
      </c>
      <c r="H26" s="114"/>
    </row>
    <row r="27" spans="1:8" s="47" customFormat="1" ht="15.75">
      <c r="A27" s="15" t="s">
        <v>113</v>
      </c>
      <c r="B27" s="15" t="s">
        <v>116</v>
      </c>
      <c r="C27" s="39">
        <v>10.946000000000002</v>
      </c>
      <c r="D27" s="70">
        <v>0.8</v>
      </c>
      <c r="E27" s="39">
        <v>8.7568000000000019</v>
      </c>
      <c r="F27" s="6">
        <v>17</v>
      </c>
      <c r="G27" s="36" t="s">
        <v>111</v>
      </c>
      <c r="H27" s="114"/>
    </row>
    <row r="28" spans="1:8" s="47" customFormat="1" ht="15.75">
      <c r="A28" s="15" t="s">
        <v>132</v>
      </c>
      <c r="B28" s="15" t="s">
        <v>133</v>
      </c>
      <c r="C28" s="39">
        <v>10.804</v>
      </c>
      <c r="D28" s="70">
        <v>0.8</v>
      </c>
      <c r="E28" s="39">
        <v>8.6432000000000002</v>
      </c>
      <c r="F28" s="6">
        <v>18</v>
      </c>
      <c r="G28" s="36" t="s">
        <v>83</v>
      </c>
      <c r="H28" s="114"/>
    </row>
    <row r="29" spans="1:8" s="47" customFormat="1" ht="15.75">
      <c r="A29" s="15" t="s">
        <v>82</v>
      </c>
      <c r="B29" s="15" t="s">
        <v>73</v>
      </c>
      <c r="C29" s="39">
        <v>10.700000000000001</v>
      </c>
      <c r="D29" s="70">
        <v>0.8</v>
      </c>
      <c r="E29" s="39">
        <v>8.56</v>
      </c>
      <c r="F29" s="6">
        <v>19</v>
      </c>
      <c r="G29" s="7" t="s">
        <v>83</v>
      </c>
      <c r="H29" s="114"/>
    </row>
    <row r="30" spans="1:8" s="47" customFormat="1" ht="15.75">
      <c r="A30" s="15" t="s">
        <v>59</v>
      </c>
      <c r="B30" s="15" t="s">
        <v>71</v>
      </c>
      <c r="C30" s="39">
        <v>10.58</v>
      </c>
      <c r="D30" s="70">
        <v>0.8</v>
      </c>
      <c r="E30" s="39">
        <v>8.4640000000000004</v>
      </c>
      <c r="F30" s="6">
        <v>20</v>
      </c>
      <c r="G30" s="7" t="s">
        <v>83</v>
      </c>
      <c r="H30" s="114"/>
    </row>
    <row r="31" spans="1:8" s="47" customFormat="1" ht="15.75">
      <c r="A31" s="15" t="s">
        <v>119</v>
      </c>
      <c r="B31" s="15" t="s">
        <v>120</v>
      </c>
      <c r="C31" s="39">
        <v>10.544</v>
      </c>
      <c r="D31" s="70">
        <v>0.8</v>
      </c>
      <c r="E31" s="39">
        <v>8.4352</v>
      </c>
      <c r="F31" s="6">
        <v>21</v>
      </c>
      <c r="G31" s="36" t="s">
        <v>63</v>
      </c>
      <c r="H31" s="114"/>
    </row>
    <row r="32" spans="1:8" s="47" customFormat="1" ht="15.75">
      <c r="A32" s="18" t="s">
        <v>97</v>
      </c>
      <c r="B32" s="18" t="s">
        <v>45</v>
      </c>
      <c r="C32" s="39">
        <v>10.512</v>
      </c>
      <c r="D32" s="74">
        <v>0.8</v>
      </c>
      <c r="E32" s="39">
        <v>8.4096000000000011</v>
      </c>
      <c r="F32" s="6">
        <v>22</v>
      </c>
      <c r="G32" s="7" t="s">
        <v>63</v>
      </c>
      <c r="H32" s="114"/>
    </row>
    <row r="33" spans="1:8" s="47" customFormat="1" ht="15.75">
      <c r="A33" s="20" t="s">
        <v>15</v>
      </c>
      <c r="B33" s="20" t="s">
        <v>67</v>
      </c>
      <c r="C33" s="39">
        <v>10.462000000000002</v>
      </c>
      <c r="D33" s="70">
        <v>0.8</v>
      </c>
      <c r="E33" s="39">
        <v>8.3696000000000019</v>
      </c>
      <c r="F33" s="6">
        <v>23</v>
      </c>
      <c r="G33" s="7" t="s">
        <v>83</v>
      </c>
      <c r="H33" s="114"/>
    </row>
    <row r="34" spans="1:8" s="47" customFormat="1" ht="15.75">
      <c r="A34" s="15" t="s">
        <v>140</v>
      </c>
      <c r="B34" s="15" t="s">
        <v>141</v>
      </c>
      <c r="C34" s="39">
        <v>10.418000000000001</v>
      </c>
      <c r="D34" s="70">
        <v>0.8</v>
      </c>
      <c r="E34" s="39">
        <v>8.3344000000000005</v>
      </c>
      <c r="F34" s="6">
        <v>24</v>
      </c>
      <c r="G34" s="36" t="s">
        <v>83</v>
      </c>
      <c r="H34" s="114"/>
    </row>
    <row r="35" spans="1:8" s="47" customFormat="1" ht="15.75">
      <c r="A35" s="15" t="s">
        <v>155</v>
      </c>
      <c r="B35" s="15" t="s">
        <v>158</v>
      </c>
      <c r="C35" s="39">
        <v>10.406000000000001</v>
      </c>
      <c r="D35" s="70">
        <v>0.8</v>
      </c>
      <c r="E35" s="39">
        <v>8.3248000000000015</v>
      </c>
      <c r="F35" s="6">
        <v>25</v>
      </c>
      <c r="G35" s="36" t="s">
        <v>83</v>
      </c>
      <c r="H35" s="114"/>
    </row>
    <row r="36" spans="1:8" s="47" customFormat="1" ht="15.75">
      <c r="A36" s="15" t="s">
        <v>95</v>
      </c>
      <c r="B36" s="15" t="s">
        <v>37</v>
      </c>
      <c r="C36" s="39">
        <v>10.328000000000001</v>
      </c>
      <c r="D36" s="70">
        <v>0.8</v>
      </c>
      <c r="E36" s="39">
        <v>8.2624000000000013</v>
      </c>
      <c r="F36" s="6">
        <v>26</v>
      </c>
      <c r="G36" s="7" t="s">
        <v>92</v>
      </c>
      <c r="H36" s="114"/>
    </row>
    <row r="37" spans="1:8" s="47" customFormat="1" ht="15.75">
      <c r="A37" s="15" t="s">
        <v>148</v>
      </c>
      <c r="B37" s="15" t="s">
        <v>40</v>
      </c>
      <c r="C37" s="39">
        <v>10.296000000000001</v>
      </c>
      <c r="D37" s="70">
        <v>0.8</v>
      </c>
      <c r="E37" s="39">
        <v>8.2368000000000006</v>
      </c>
      <c r="F37" s="6">
        <v>27</v>
      </c>
      <c r="G37" s="36" t="s">
        <v>83</v>
      </c>
      <c r="H37" s="114"/>
    </row>
    <row r="38" spans="1:8" s="47" customFormat="1" ht="15.75">
      <c r="A38" s="15" t="s">
        <v>143</v>
      </c>
      <c r="B38" s="15" t="s">
        <v>144</v>
      </c>
      <c r="C38" s="39">
        <v>10.198</v>
      </c>
      <c r="D38" s="70">
        <v>0.8</v>
      </c>
      <c r="E38" s="39">
        <v>8.1584000000000003</v>
      </c>
      <c r="F38" s="6">
        <v>28</v>
      </c>
      <c r="G38" s="36" t="s">
        <v>83</v>
      </c>
      <c r="H38" s="114"/>
    </row>
    <row r="39" spans="1:8" s="47" customFormat="1" ht="15.75">
      <c r="A39" s="15" t="s">
        <v>88</v>
      </c>
      <c r="B39" s="19" t="s">
        <v>13</v>
      </c>
      <c r="C39" s="39">
        <v>10.194000000000001</v>
      </c>
      <c r="D39" s="70">
        <v>0.8</v>
      </c>
      <c r="E39" s="39">
        <v>8.1552000000000007</v>
      </c>
      <c r="F39" s="6">
        <v>29</v>
      </c>
      <c r="G39" s="7" t="s">
        <v>63</v>
      </c>
      <c r="H39" s="114"/>
    </row>
    <row r="40" spans="1:8" s="47" customFormat="1" ht="15.75">
      <c r="A40" s="15" t="s">
        <v>109</v>
      </c>
      <c r="B40" s="15" t="s">
        <v>110</v>
      </c>
      <c r="C40" s="39">
        <v>10.154</v>
      </c>
      <c r="D40" s="117">
        <v>0.8</v>
      </c>
      <c r="E40" s="39">
        <v>8.1232000000000006</v>
      </c>
      <c r="F40" s="6">
        <v>30</v>
      </c>
      <c r="G40" s="36" t="s">
        <v>53</v>
      </c>
      <c r="H40" s="114"/>
    </row>
    <row r="41" spans="1:8" s="47" customFormat="1" ht="15.75">
      <c r="A41" s="15" t="s">
        <v>41</v>
      </c>
      <c r="B41" s="15" t="s">
        <v>55</v>
      </c>
      <c r="C41" s="39">
        <v>10.094000000000001</v>
      </c>
      <c r="D41" s="70">
        <v>0.8</v>
      </c>
      <c r="E41" s="39">
        <v>8.0752000000000006</v>
      </c>
      <c r="F41" s="6">
        <v>31</v>
      </c>
      <c r="G41" s="36" t="s">
        <v>111</v>
      </c>
      <c r="H41" s="114"/>
    </row>
    <row r="42" spans="1:8" s="47" customFormat="1" ht="15.75">
      <c r="A42" s="15" t="s">
        <v>87</v>
      </c>
      <c r="B42" s="15" t="s">
        <v>18</v>
      </c>
      <c r="C42" s="39">
        <v>10.032000000000002</v>
      </c>
      <c r="D42" s="70">
        <v>0.8</v>
      </c>
      <c r="E42" s="39">
        <v>8.0256000000000025</v>
      </c>
      <c r="F42" s="6">
        <v>32</v>
      </c>
      <c r="G42" s="7" t="s">
        <v>83</v>
      </c>
      <c r="H42" s="114"/>
    </row>
    <row r="43" spans="1:8" s="47" customFormat="1" ht="15.75">
      <c r="A43" s="21" t="s">
        <v>163</v>
      </c>
      <c r="B43" s="24" t="s">
        <v>34</v>
      </c>
      <c r="C43" s="39">
        <v>9.8680000000000021</v>
      </c>
      <c r="D43" s="73">
        <v>0.8</v>
      </c>
      <c r="E43" s="39">
        <v>7.8944000000000019</v>
      </c>
      <c r="F43" s="6">
        <v>33</v>
      </c>
      <c r="G43" s="36" t="s">
        <v>83</v>
      </c>
      <c r="H43" s="114"/>
    </row>
    <row r="44" spans="1:8" s="47" customFormat="1" ht="15.75">
      <c r="A44" s="15" t="s">
        <v>22</v>
      </c>
      <c r="B44" s="15" t="s">
        <v>12</v>
      </c>
      <c r="C44" s="39">
        <v>7.8164999999999996</v>
      </c>
      <c r="D44" s="73">
        <v>1</v>
      </c>
      <c r="E44" s="39">
        <v>7.8164999999999996</v>
      </c>
      <c r="F44" s="6">
        <v>34</v>
      </c>
      <c r="G44" s="7" t="s">
        <v>111</v>
      </c>
      <c r="H44" s="114"/>
    </row>
    <row r="45" spans="1:8" s="47" customFormat="1" ht="15.75">
      <c r="A45" s="15" t="s">
        <v>114</v>
      </c>
      <c r="B45" s="15" t="s">
        <v>115</v>
      </c>
      <c r="C45" s="39">
        <v>9.0685000000000002</v>
      </c>
      <c r="D45" s="73">
        <v>0.8</v>
      </c>
      <c r="E45" s="39">
        <v>7.2548000000000004</v>
      </c>
      <c r="F45" s="6">
        <v>35</v>
      </c>
      <c r="G45" s="36" t="s">
        <v>56</v>
      </c>
      <c r="H45" s="114"/>
    </row>
    <row r="46" spans="1:8" s="47" customFormat="1" ht="15.75">
      <c r="A46" s="15" t="s">
        <v>173</v>
      </c>
      <c r="B46" s="15" t="s">
        <v>174</v>
      </c>
      <c r="C46" s="39">
        <v>8.7184999999999988</v>
      </c>
      <c r="D46" s="73">
        <v>0.8</v>
      </c>
      <c r="E46" s="39">
        <v>6.9747999999999992</v>
      </c>
      <c r="F46" s="6">
        <v>36</v>
      </c>
      <c r="G46" s="36" t="s">
        <v>83</v>
      </c>
      <c r="H46" s="114"/>
    </row>
    <row r="47" spans="1:8" s="47" customFormat="1" ht="15.75">
      <c r="A47" s="15" t="s">
        <v>138</v>
      </c>
      <c r="B47" s="15" t="s">
        <v>16</v>
      </c>
      <c r="C47" s="39">
        <v>8.6204999999999998</v>
      </c>
      <c r="D47" s="73">
        <v>0.8</v>
      </c>
      <c r="E47" s="39">
        <v>6.8963999999999999</v>
      </c>
      <c r="F47" s="6">
        <v>37</v>
      </c>
      <c r="G47" s="36" t="s">
        <v>83</v>
      </c>
      <c r="H47" s="114"/>
    </row>
    <row r="48" spans="1:8" s="47" customFormat="1" ht="15.75">
      <c r="A48" s="15" t="s">
        <v>85</v>
      </c>
      <c r="B48" s="15" t="s">
        <v>64</v>
      </c>
      <c r="C48" s="39">
        <v>8.5679999999999996</v>
      </c>
      <c r="D48" s="73">
        <v>0.8</v>
      </c>
      <c r="E48" s="39">
        <v>6.8544</v>
      </c>
      <c r="F48" s="6">
        <v>38</v>
      </c>
      <c r="G48" s="7" t="s">
        <v>83</v>
      </c>
      <c r="H48" s="114"/>
    </row>
    <row r="49" spans="1:8" s="47" customFormat="1" ht="15.75">
      <c r="A49" s="15" t="s">
        <v>57</v>
      </c>
      <c r="B49" s="15" t="s">
        <v>58</v>
      </c>
      <c r="C49" s="39">
        <v>8.5609999999999999</v>
      </c>
      <c r="D49" s="73">
        <v>0.8</v>
      </c>
      <c r="E49" s="39">
        <v>6.8488000000000007</v>
      </c>
      <c r="F49" s="6">
        <v>39</v>
      </c>
      <c r="G49" s="36" t="s">
        <v>83</v>
      </c>
      <c r="H49" s="114"/>
    </row>
    <row r="50" spans="1:8" s="47" customFormat="1" ht="15.75">
      <c r="A50" s="15" t="s">
        <v>156</v>
      </c>
      <c r="B50" s="15" t="s">
        <v>157</v>
      </c>
      <c r="C50" s="39">
        <v>8.5154999999999994</v>
      </c>
      <c r="D50" s="73">
        <v>0.8</v>
      </c>
      <c r="E50" s="39">
        <v>6.8124000000000002</v>
      </c>
      <c r="F50" s="6">
        <v>40</v>
      </c>
      <c r="G50" s="36" t="s">
        <v>83</v>
      </c>
      <c r="H50" s="114"/>
    </row>
    <row r="51" spans="1:8" s="47" customFormat="1" ht="15.75">
      <c r="A51" s="14" t="s">
        <v>164</v>
      </c>
      <c r="B51" s="21" t="s">
        <v>165</v>
      </c>
      <c r="C51" s="39">
        <v>8.4560000000000013</v>
      </c>
      <c r="D51" s="73">
        <v>0.8</v>
      </c>
      <c r="E51" s="39">
        <v>6.764800000000001</v>
      </c>
      <c r="F51" s="6">
        <v>41</v>
      </c>
      <c r="G51" s="36" t="s">
        <v>83</v>
      </c>
      <c r="H51" s="114"/>
    </row>
    <row r="52" spans="1:8" s="47" customFormat="1" ht="15.75">
      <c r="A52" s="15" t="s">
        <v>150</v>
      </c>
      <c r="B52" s="15" t="s">
        <v>153</v>
      </c>
      <c r="C52" s="39">
        <v>8.4384999999999994</v>
      </c>
      <c r="D52" s="118">
        <v>0.8</v>
      </c>
      <c r="E52" s="39">
        <v>6.7507999999999999</v>
      </c>
      <c r="F52" s="6">
        <v>42</v>
      </c>
      <c r="G52" s="36" t="s">
        <v>83</v>
      </c>
      <c r="H52" s="114"/>
    </row>
    <row r="53" spans="1:8" s="47" customFormat="1" ht="15.75">
      <c r="A53" s="18" t="s">
        <v>171</v>
      </c>
      <c r="B53" s="18" t="s">
        <v>172</v>
      </c>
      <c r="C53" s="39">
        <v>8.3580000000000005</v>
      </c>
      <c r="D53" s="73">
        <v>0.8</v>
      </c>
      <c r="E53" s="39">
        <v>6.6864000000000008</v>
      </c>
      <c r="F53" s="6">
        <v>43</v>
      </c>
      <c r="G53" s="36" t="s">
        <v>83</v>
      </c>
      <c r="H53" s="114"/>
    </row>
    <row r="54" spans="1:8" s="47" customFormat="1" ht="15.75">
      <c r="A54" s="15" t="s">
        <v>105</v>
      </c>
      <c r="B54" s="15" t="s">
        <v>16</v>
      </c>
      <c r="C54" s="39">
        <v>8.0114999999999998</v>
      </c>
      <c r="D54" s="73">
        <v>0.8</v>
      </c>
      <c r="E54" s="39">
        <v>6.4092000000000002</v>
      </c>
      <c r="F54" s="6">
        <v>44</v>
      </c>
      <c r="G54" s="36" t="s">
        <v>66</v>
      </c>
      <c r="H54" s="114"/>
    </row>
    <row r="55" spans="1:8" s="47" customFormat="1" ht="15.75">
      <c r="A55" s="15" t="s">
        <v>136</v>
      </c>
      <c r="B55" s="15" t="s">
        <v>145</v>
      </c>
      <c r="C55" s="39">
        <v>10.664000000000001</v>
      </c>
      <c r="D55" s="73">
        <v>0.6</v>
      </c>
      <c r="E55" s="39">
        <v>6.3984000000000005</v>
      </c>
      <c r="F55" s="6">
        <v>45</v>
      </c>
      <c r="G55" s="36" t="s">
        <v>83</v>
      </c>
      <c r="H55" s="114"/>
    </row>
    <row r="56" spans="1:8" s="47" customFormat="1" ht="15.75">
      <c r="A56" s="15" t="s">
        <v>17</v>
      </c>
      <c r="B56" s="15" t="s">
        <v>18</v>
      </c>
      <c r="C56" s="39">
        <v>10.4</v>
      </c>
      <c r="D56" s="73">
        <v>0.6</v>
      </c>
      <c r="E56" s="39">
        <v>6.24</v>
      </c>
      <c r="F56" s="6">
        <v>46</v>
      </c>
      <c r="G56" s="36" t="s">
        <v>83</v>
      </c>
      <c r="H56" s="114"/>
    </row>
    <row r="57" spans="1:8" s="47" customFormat="1" ht="15.75">
      <c r="A57" s="18" t="s">
        <v>149</v>
      </c>
      <c r="B57" s="18" t="s">
        <v>154</v>
      </c>
      <c r="C57" s="39">
        <v>10.392000000000001</v>
      </c>
      <c r="D57" s="73">
        <v>0.6</v>
      </c>
      <c r="E57" s="39">
        <v>6.2352000000000007</v>
      </c>
      <c r="F57" s="6">
        <v>47</v>
      </c>
      <c r="G57" s="36" t="s">
        <v>83</v>
      </c>
      <c r="H57" s="114"/>
    </row>
    <row r="58" spans="1:8" s="47" customFormat="1" ht="15.75">
      <c r="A58" s="18" t="s">
        <v>23</v>
      </c>
      <c r="B58" s="18" t="s">
        <v>43</v>
      </c>
      <c r="C58" s="39">
        <v>6.21</v>
      </c>
      <c r="D58" s="73">
        <v>1</v>
      </c>
      <c r="E58" s="39">
        <v>6.21</v>
      </c>
      <c r="F58" s="6">
        <v>48</v>
      </c>
      <c r="G58" s="36" t="s">
        <v>51</v>
      </c>
      <c r="H58" s="114"/>
    </row>
    <row r="59" spans="1:8" s="47" customFormat="1" ht="15.75">
      <c r="A59" s="24" t="s">
        <v>159</v>
      </c>
      <c r="B59" s="15" t="s">
        <v>160</v>
      </c>
      <c r="C59" s="39">
        <v>10.236000000000001</v>
      </c>
      <c r="D59" s="73">
        <v>0.6</v>
      </c>
      <c r="E59" s="39">
        <v>6.1416000000000004</v>
      </c>
      <c r="F59" s="6">
        <v>49</v>
      </c>
      <c r="G59" s="36" t="s">
        <v>83</v>
      </c>
      <c r="H59" s="114"/>
    </row>
    <row r="60" spans="1:8" s="47" customFormat="1" ht="15.75">
      <c r="A60" s="15" t="s">
        <v>169</v>
      </c>
      <c r="B60" s="15" t="s">
        <v>170</v>
      </c>
      <c r="C60" s="39">
        <v>10.228000000000002</v>
      </c>
      <c r="D60" s="73">
        <v>0.6</v>
      </c>
      <c r="E60" s="39">
        <v>6.1368000000000009</v>
      </c>
      <c r="F60" s="6">
        <v>50</v>
      </c>
      <c r="G60" s="36" t="s">
        <v>83</v>
      </c>
      <c r="H60" s="114"/>
    </row>
    <row r="61" spans="1:8" s="47" customFormat="1" ht="15.75">
      <c r="A61" s="15" t="s">
        <v>100</v>
      </c>
      <c r="B61" s="15" t="s">
        <v>14</v>
      </c>
      <c r="C61" s="39">
        <v>10.08</v>
      </c>
      <c r="D61" s="73">
        <v>0.6</v>
      </c>
      <c r="E61" s="39">
        <v>6.048</v>
      </c>
      <c r="F61" s="6">
        <v>51</v>
      </c>
      <c r="G61" s="36" t="s">
        <v>77</v>
      </c>
      <c r="H61" s="114"/>
    </row>
    <row r="62" spans="1:8" s="47" customFormat="1" ht="15.75">
      <c r="A62" s="15" t="s">
        <v>69</v>
      </c>
      <c r="B62" s="15" t="s">
        <v>70</v>
      </c>
      <c r="C62" s="39">
        <v>7.4130000000000003</v>
      </c>
      <c r="D62" s="73">
        <v>0.8</v>
      </c>
      <c r="E62" s="39">
        <v>5.9304000000000006</v>
      </c>
      <c r="F62" s="6">
        <v>52</v>
      </c>
      <c r="G62" s="36" t="s">
        <v>83</v>
      </c>
      <c r="H62" s="49"/>
    </row>
    <row r="63" spans="1:8" s="47" customFormat="1" ht="15.75">
      <c r="A63" s="15" t="s">
        <v>107</v>
      </c>
      <c r="B63" s="15" t="s">
        <v>28</v>
      </c>
      <c r="C63" s="39">
        <v>7.3994999999999997</v>
      </c>
      <c r="D63" s="73">
        <v>0.8</v>
      </c>
      <c r="E63" s="39">
        <v>5.9196</v>
      </c>
      <c r="F63" s="6">
        <v>53</v>
      </c>
      <c r="G63" s="36" t="s">
        <v>53</v>
      </c>
      <c r="H63" s="114"/>
    </row>
    <row r="64" spans="1:8" s="47" customFormat="1" ht="15.75">
      <c r="A64" s="15" t="s">
        <v>108</v>
      </c>
      <c r="B64" s="15" t="s">
        <v>42</v>
      </c>
      <c r="C64" s="39">
        <v>9.8000000000000007</v>
      </c>
      <c r="D64" s="73">
        <v>0.6</v>
      </c>
      <c r="E64" s="39">
        <v>5.88</v>
      </c>
      <c r="F64" s="6">
        <v>54</v>
      </c>
      <c r="G64" s="36" t="s">
        <v>83</v>
      </c>
      <c r="H64" s="114"/>
    </row>
    <row r="65" spans="1:8" s="47" customFormat="1" ht="15.75">
      <c r="A65" s="15" t="s">
        <v>61</v>
      </c>
      <c r="B65" s="15" t="s">
        <v>62</v>
      </c>
      <c r="C65" s="39">
        <v>7.2494999999999994</v>
      </c>
      <c r="D65" s="118">
        <v>0.8</v>
      </c>
      <c r="E65" s="39">
        <v>5.7995999999999999</v>
      </c>
      <c r="F65" s="6">
        <v>55</v>
      </c>
      <c r="G65" s="36" t="s">
        <v>83</v>
      </c>
      <c r="H65" s="114"/>
    </row>
    <row r="66" spans="1:8" s="47" customFormat="1" ht="15.75">
      <c r="A66" s="15" t="s">
        <v>38</v>
      </c>
      <c r="B66" s="15" t="s">
        <v>123</v>
      </c>
      <c r="C66" s="39">
        <v>7.0874999999999995</v>
      </c>
      <c r="D66" s="120">
        <v>0.8</v>
      </c>
      <c r="E66" s="39">
        <v>5.67</v>
      </c>
      <c r="F66" s="6">
        <v>56</v>
      </c>
      <c r="G66" s="36" t="s">
        <v>77</v>
      </c>
      <c r="H66" s="114"/>
    </row>
    <row r="67" spans="1:8" s="47" customFormat="1" ht="15.75">
      <c r="A67" s="15" t="s">
        <v>125</v>
      </c>
      <c r="B67" s="15" t="s">
        <v>18</v>
      </c>
      <c r="C67" s="39">
        <v>7.0470000000000006</v>
      </c>
      <c r="D67" s="73">
        <v>0.8</v>
      </c>
      <c r="E67" s="39">
        <v>5.6376000000000008</v>
      </c>
      <c r="F67" s="6">
        <v>57</v>
      </c>
      <c r="G67" s="36" t="s">
        <v>77</v>
      </c>
      <c r="H67" s="115"/>
    </row>
    <row r="68" spans="1:8" s="47" customFormat="1" ht="15.75">
      <c r="A68" s="15" t="s">
        <v>134</v>
      </c>
      <c r="B68" s="15" t="s">
        <v>40</v>
      </c>
      <c r="C68" s="39">
        <v>8.7675000000000001</v>
      </c>
      <c r="D68" s="73">
        <v>0.6</v>
      </c>
      <c r="E68" s="39">
        <v>5.2604999999999995</v>
      </c>
      <c r="F68" s="6">
        <v>58</v>
      </c>
      <c r="G68" s="36" t="s">
        <v>83</v>
      </c>
      <c r="H68" s="115"/>
    </row>
    <row r="69" spans="1:8" s="47" customFormat="1" ht="15.75">
      <c r="A69" s="21" t="s">
        <v>161</v>
      </c>
      <c r="B69" s="18" t="s">
        <v>162</v>
      </c>
      <c r="C69" s="39">
        <v>8.4612499999999997</v>
      </c>
      <c r="D69" s="73">
        <v>0.6</v>
      </c>
      <c r="E69" s="39">
        <v>5.0767499999999997</v>
      </c>
      <c r="F69" s="6">
        <v>59</v>
      </c>
      <c r="G69" s="36" t="s">
        <v>83</v>
      </c>
      <c r="H69" s="114"/>
    </row>
    <row r="70" spans="1:8" s="47" customFormat="1" ht="15.75">
      <c r="A70" s="15" t="s">
        <v>101</v>
      </c>
      <c r="B70" s="15" t="s">
        <v>102</v>
      </c>
      <c r="C70" s="121">
        <v>8.3404999999999987</v>
      </c>
      <c r="D70" s="73">
        <v>0.6</v>
      </c>
      <c r="E70" s="121">
        <v>5.0042999999999989</v>
      </c>
      <c r="F70" s="23">
        <v>60</v>
      </c>
      <c r="G70" s="36" t="s">
        <v>51</v>
      </c>
      <c r="H70" s="114"/>
    </row>
    <row r="71" spans="1:8" s="47" customFormat="1" ht="15.75">
      <c r="A71" s="15" t="s">
        <v>44</v>
      </c>
      <c r="B71" s="15" t="s">
        <v>79</v>
      </c>
      <c r="C71" s="121">
        <v>8.2880000000000003</v>
      </c>
      <c r="D71" s="73">
        <v>0.6</v>
      </c>
      <c r="E71" s="121">
        <v>4.9728000000000003</v>
      </c>
      <c r="F71" s="23">
        <v>61</v>
      </c>
      <c r="G71" s="36" t="s">
        <v>84</v>
      </c>
      <c r="H71" s="114"/>
    </row>
    <row r="72" spans="1:8" s="47" customFormat="1" ht="15.75">
      <c r="A72" s="18" t="s">
        <v>89</v>
      </c>
      <c r="B72" s="18" t="s">
        <v>24</v>
      </c>
      <c r="C72" s="121">
        <v>7.4265000000000008</v>
      </c>
      <c r="D72" s="70">
        <v>0.6</v>
      </c>
      <c r="E72" s="121">
        <v>4.4559000000000006</v>
      </c>
      <c r="F72" s="23">
        <v>62</v>
      </c>
      <c r="G72" s="36" t="s">
        <v>83</v>
      </c>
      <c r="H72" s="114"/>
    </row>
    <row r="73" spans="1:8" s="47" customFormat="1" ht="15.75">
      <c r="A73" s="18" t="s">
        <v>151</v>
      </c>
      <c r="B73" s="18" t="s">
        <v>152</v>
      </c>
      <c r="C73" s="121">
        <v>7.3319999999999999</v>
      </c>
      <c r="D73" s="69">
        <v>0.6</v>
      </c>
      <c r="E73" s="121">
        <v>4.3991999999999996</v>
      </c>
      <c r="F73" s="23">
        <v>63</v>
      </c>
      <c r="G73" s="36" t="s">
        <v>83</v>
      </c>
      <c r="H73" s="114"/>
    </row>
    <row r="74" spans="1:8" s="47" customFormat="1" ht="15.75">
      <c r="A74" s="15" t="s">
        <v>39</v>
      </c>
      <c r="B74" s="15" t="s">
        <v>68</v>
      </c>
      <c r="C74" s="121">
        <v>7.1909999999999998</v>
      </c>
      <c r="D74" s="69">
        <v>0.6</v>
      </c>
      <c r="E74" s="121">
        <v>4.3145999999999995</v>
      </c>
      <c r="F74" s="23">
        <v>64</v>
      </c>
      <c r="G74" s="36" t="s">
        <v>83</v>
      </c>
      <c r="H74" s="114"/>
    </row>
    <row r="75" spans="1:8" s="47" customFormat="1" ht="15.75">
      <c r="A75" s="15" t="s">
        <v>128</v>
      </c>
      <c r="B75" s="15" t="s">
        <v>129</v>
      </c>
      <c r="C75" s="121">
        <v>7.1654999999999989</v>
      </c>
      <c r="D75" s="69">
        <v>0.6</v>
      </c>
      <c r="E75" s="121">
        <v>4.2992999999999988</v>
      </c>
      <c r="F75" s="23">
        <v>65</v>
      </c>
      <c r="G75" s="16" t="s">
        <v>83</v>
      </c>
      <c r="H75" s="114"/>
    </row>
    <row r="76" spans="1:8" s="47" customFormat="1" ht="15.75">
      <c r="A76" s="18" t="s">
        <v>65</v>
      </c>
      <c r="B76" s="18" t="s">
        <v>126</v>
      </c>
      <c r="C76" s="121">
        <v>7.0619999999999994</v>
      </c>
      <c r="D76" s="69">
        <v>0.6</v>
      </c>
      <c r="E76" s="121">
        <v>4.2371999999999996</v>
      </c>
      <c r="F76" s="23">
        <v>66</v>
      </c>
      <c r="G76" s="36" t="s">
        <v>83</v>
      </c>
      <c r="H76" s="114"/>
    </row>
    <row r="77" spans="1:8" s="47" customFormat="1" ht="15.75">
      <c r="A77" s="15" t="s">
        <v>142</v>
      </c>
      <c r="B77" s="15" t="s">
        <v>20</v>
      </c>
      <c r="C77" s="121">
        <v>10.212000000000002</v>
      </c>
      <c r="D77" s="69">
        <v>0.4</v>
      </c>
      <c r="E77" s="121">
        <v>4.0848000000000004</v>
      </c>
      <c r="F77" s="23">
        <v>67</v>
      </c>
      <c r="G77" s="36" t="s">
        <v>83</v>
      </c>
      <c r="H77" s="114"/>
    </row>
    <row r="78" spans="1:8" s="47" customFormat="1" ht="15.75">
      <c r="A78" s="15" t="s">
        <v>99</v>
      </c>
      <c r="B78" s="15" t="s">
        <v>33</v>
      </c>
      <c r="C78" s="39">
        <v>6.7304999999999993</v>
      </c>
      <c r="D78" s="69">
        <v>0.6</v>
      </c>
      <c r="E78" s="39">
        <v>4.0382999999999996</v>
      </c>
      <c r="F78" s="6">
        <v>68</v>
      </c>
      <c r="G78" s="36" t="s">
        <v>63</v>
      </c>
      <c r="H78" s="114"/>
    </row>
    <row r="79" spans="1:8" s="47" customFormat="1" ht="15.75">
      <c r="A79" s="15" t="s">
        <v>136</v>
      </c>
      <c r="B79" s="15" t="s">
        <v>137</v>
      </c>
      <c r="C79" s="39">
        <v>10.094000000000001</v>
      </c>
      <c r="D79" s="69">
        <v>0.4</v>
      </c>
      <c r="E79" s="39">
        <v>4.0376000000000003</v>
      </c>
      <c r="F79" s="6">
        <v>69</v>
      </c>
      <c r="G79" s="36" t="s">
        <v>83</v>
      </c>
      <c r="H79" s="114"/>
    </row>
    <row r="80" spans="1:8" s="47" customFormat="1" ht="15.75">
      <c r="A80" s="15" t="s">
        <v>81</v>
      </c>
      <c r="B80" s="15" t="s">
        <v>21</v>
      </c>
      <c r="C80" s="39">
        <v>9.1997499999999999</v>
      </c>
      <c r="D80" s="69">
        <v>0.4</v>
      </c>
      <c r="E80" s="39">
        <v>3.6798999999999999</v>
      </c>
      <c r="F80" s="6">
        <v>70</v>
      </c>
      <c r="G80" s="7" t="s">
        <v>83</v>
      </c>
      <c r="H80" s="114"/>
    </row>
    <row r="81" spans="1:8" s="47" customFormat="1" ht="15.75">
      <c r="A81" s="15" t="s">
        <v>127</v>
      </c>
      <c r="B81" s="15" t="s">
        <v>117</v>
      </c>
      <c r="C81" s="39">
        <v>9.1944999999999997</v>
      </c>
      <c r="D81" s="69">
        <v>0.4</v>
      </c>
      <c r="E81" s="39">
        <v>3.6778</v>
      </c>
      <c r="F81" s="6">
        <v>71</v>
      </c>
      <c r="G81" s="36" t="s">
        <v>83</v>
      </c>
      <c r="H81" s="114"/>
    </row>
    <row r="82" spans="1:8" s="47" customFormat="1" ht="15.75">
      <c r="A82" s="15" t="s">
        <v>131</v>
      </c>
      <c r="B82" s="15" t="s">
        <v>62</v>
      </c>
      <c r="C82" s="39">
        <v>8.9599999999999991</v>
      </c>
      <c r="D82" s="69">
        <v>0.4</v>
      </c>
      <c r="E82" s="39">
        <v>3.5839999999999996</v>
      </c>
      <c r="F82" s="6">
        <v>72</v>
      </c>
      <c r="G82" s="36" t="s">
        <v>83</v>
      </c>
      <c r="H82" s="114"/>
    </row>
    <row r="83" spans="1:8" s="47" customFormat="1" ht="15.75">
      <c r="A83" s="24" t="s">
        <v>166</v>
      </c>
      <c r="B83" s="21" t="s">
        <v>167</v>
      </c>
      <c r="C83" s="39">
        <v>5.8324999999999996</v>
      </c>
      <c r="D83" s="69">
        <v>0.6</v>
      </c>
      <c r="E83" s="39">
        <v>3.4994999999999998</v>
      </c>
      <c r="F83" s="6">
        <v>73</v>
      </c>
      <c r="G83" s="36" t="s">
        <v>83</v>
      </c>
      <c r="H83" s="114"/>
    </row>
    <row r="84" spans="1:8" s="47" customFormat="1" ht="15.75">
      <c r="A84" s="15" t="s">
        <v>112</v>
      </c>
      <c r="B84" s="15" t="s">
        <v>117</v>
      </c>
      <c r="C84" s="39">
        <v>8.5487499999999983</v>
      </c>
      <c r="D84" s="69">
        <v>0.4</v>
      </c>
      <c r="E84" s="39">
        <v>3.4194999999999993</v>
      </c>
      <c r="F84" s="6">
        <v>74</v>
      </c>
      <c r="G84" s="36" t="s">
        <v>83</v>
      </c>
      <c r="H84" s="114"/>
    </row>
    <row r="85" spans="1:8" s="47" customFormat="1" ht="15.75">
      <c r="A85" s="15" t="s">
        <v>90</v>
      </c>
      <c r="B85" s="15" t="s">
        <v>91</v>
      </c>
      <c r="C85" s="39">
        <v>8.1462499999999984</v>
      </c>
      <c r="D85" s="69">
        <v>0.4</v>
      </c>
      <c r="E85" s="39">
        <v>3.2584999999999997</v>
      </c>
      <c r="F85" s="6">
        <v>75</v>
      </c>
      <c r="G85" s="7" t="s">
        <v>83</v>
      </c>
      <c r="H85" s="114"/>
    </row>
    <row r="86" spans="1:8" s="47" customFormat="1" ht="15.75">
      <c r="A86" s="15" t="s">
        <v>121</v>
      </c>
      <c r="B86" s="15" t="s">
        <v>122</v>
      </c>
      <c r="C86" s="39">
        <v>7.194</v>
      </c>
      <c r="D86" s="69">
        <v>0.4</v>
      </c>
      <c r="E86" s="39">
        <v>2.8776000000000002</v>
      </c>
      <c r="F86" s="6">
        <v>76</v>
      </c>
      <c r="G86" s="36" t="s">
        <v>51</v>
      </c>
      <c r="H86" s="114"/>
    </row>
    <row r="87" spans="1:8" s="47" customFormat="1" ht="15.75">
      <c r="A87" s="79" t="s">
        <v>175</v>
      </c>
      <c r="B87" s="79" t="s">
        <v>189</v>
      </c>
      <c r="C87" s="80"/>
      <c r="D87" s="80"/>
      <c r="E87" s="80"/>
      <c r="F87" s="80"/>
      <c r="G87" s="88" t="s">
        <v>54</v>
      </c>
      <c r="H87" s="114"/>
    </row>
    <row r="88" spans="1:8" s="47" customFormat="1" ht="15.75">
      <c r="A88" s="81" t="s">
        <v>176</v>
      </c>
      <c r="B88" s="81" t="s">
        <v>177</v>
      </c>
      <c r="C88" s="80"/>
      <c r="D88" s="80"/>
      <c r="E88" s="80"/>
      <c r="F88" s="80"/>
      <c r="G88" s="62" t="s">
        <v>54</v>
      </c>
      <c r="H88" s="114"/>
    </row>
    <row r="89" spans="1:8" s="47" customFormat="1" ht="15.75">
      <c r="A89" s="81" t="s">
        <v>178</v>
      </c>
      <c r="B89" s="81" t="s">
        <v>179</v>
      </c>
      <c r="C89" s="80"/>
      <c r="D89" s="80"/>
      <c r="E89" s="80"/>
      <c r="F89" s="80"/>
      <c r="G89" s="62" t="s">
        <v>54</v>
      </c>
      <c r="H89" s="114"/>
    </row>
    <row r="90" spans="1:8" s="47" customFormat="1" ht="15.75">
      <c r="A90" s="80" t="s">
        <v>180</v>
      </c>
      <c r="B90" s="80" t="s">
        <v>181</v>
      </c>
      <c r="C90" s="80"/>
      <c r="D90" s="80"/>
      <c r="E90" s="80"/>
      <c r="F90" s="80"/>
      <c r="G90" s="62" t="s">
        <v>54</v>
      </c>
      <c r="H90" s="114"/>
    </row>
    <row r="91" spans="1:8" s="47" customFormat="1" ht="15.75">
      <c r="A91" s="80" t="s">
        <v>76</v>
      </c>
      <c r="B91" s="80" t="s">
        <v>182</v>
      </c>
      <c r="C91" s="80"/>
      <c r="D91" s="80"/>
      <c r="E91" s="80"/>
      <c r="F91" s="80"/>
      <c r="G91" s="62" t="s">
        <v>54</v>
      </c>
      <c r="H91" s="114"/>
    </row>
    <row r="92" spans="1:8" s="47" customFormat="1" ht="15.75">
      <c r="A92" s="80" t="s">
        <v>183</v>
      </c>
      <c r="B92" s="80" t="s">
        <v>184</v>
      </c>
      <c r="C92" s="82"/>
      <c r="D92" s="82"/>
      <c r="E92" s="82"/>
      <c r="F92" s="82"/>
      <c r="G92" s="62" t="s">
        <v>54</v>
      </c>
      <c r="H92" s="114"/>
    </row>
    <row r="93" spans="1:8" s="47" customFormat="1" ht="15.75">
      <c r="A93" s="80" t="s">
        <v>185</v>
      </c>
      <c r="B93" s="80" t="s">
        <v>186</v>
      </c>
      <c r="C93" s="82"/>
      <c r="D93" s="82"/>
      <c r="E93" s="82"/>
      <c r="F93" s="82"/>
      <c r="G93" s="62" t="s">
        <v>54</v>
      </c>
      <c r="H93" s="115"/>
    </row>
    <row r="94" spans="1:8" s="47" customFormat="1" ht="15.75">
      <c r="A94" s="80" t="s">
        <v>114</v>
      </c>
      <c r="B94" s="80" t="s">
        <v>187</v>
      </c>
      <c r="C94" s="82"/>
      <c r="D94" s="82"/>
      <c r="E94" s="82"/>
      <c r="F94" s="82"/>
      <c r="G94" s="62" t="s">
        <v>54</v>
      </c>
      <c r="H94" s="114"/>
    </row>
    <row r="95" spans="1:8" s="47" customFormat="1">
      <c r="A95" s="9"/>
      <c r="B95" s="9"/>
      <c r="C95" s="9"/>
      <c r="D95" s="9"/>
      <c r="E95" s="9"/>
      <c r="F95" s="9"/>
      <c r="G95" s="33"/>
      <c r="H95" s="114"/>
    </row>
    <row r="96" spans="1:8" s="47" customFormat="1">
      <c r="A96" s="91" t="s">
        <v>47</v>
      </c>
      <c r="B96" s="92"/>
      <c r="C96" s="95"/>
      <c r="D96" s="93"/>
      <c r="E96" s="94"/>
      <c r="F96" s="95"/>
      <c r="G96" s="63"/>
      <c r="H96" s="114"/>
    </row>
    <row r="97" spans="1:8" s="47" customFormat="1">
      <c r="A97" s="98" t="s">
        <v>48</v>
      </c>
      <c r="B97" s="99"/>
      <c r="C97" s="95"/>
      <c r="D97" s="93"/>
      <c r="E97" s="95"/>
      <c r="F97" s="95"/>
      <c r="G97" s="63"/>
      <c r="H97" s="114"/>
    </row>
    <row r="98" spans="1:8" s="47" customFormat="1">
      <c r="A98" s="98" t="s">
        <v>86</v>
      </c>
      <c r="B98" s="91"/>
      <c r="C98" s="91"/>
      <c r="D98" s="91"/>
      <c r="E98" s="91"/>
      <c r="F98" s="91"/>
      <c r="G98" s="64"/>
      <c r="H98" s="114"/>
    </row>
    <row r="99" spans="1:8" s="47" customFormat="1">
      <c r="A99" s="102"/>
      <c r="B99" s="98"/>
      <c r="C99" s="98"/>
      <c r="D99" s="98"/>
      <c r="E99" s="98"/>
      <c r="F99" s="98"/>
      <c r="G99" s="50"/>
      <c r="H99" s="114"/>
    </row>
    <row r="100" spans="1:8" s="47" customFormat="1">
      <c r="A100" s="91" t="s">
        <v>25</v>
      </c>
      <c r="B100" s="98"/>
      <c r="C100" s="98"/>
      <c r="D100" s="98"/>
      <c r="E100" s="90"/>
      <c r="F100" s="98" t="s">
        <v>27</v>
      </c>
      <c r="G100" s="50"/>
      <c r="H100" s="114"/>
    </row>
    <row r="101" spans="1:8" s="47" customFormat="1">
      <c r="A101" s="49"/>
      <c r="B101" s="49"/>
      <c r="C101" s="49"/>
      <c r="D101" s="49"/>
      <c r="E101" s="49"/>
      <c r="F101" s="49"/>
      <c r="G101" s="65"/>
      <c r="H101" s="49"/>
    </row>
    <row r="102" spans="1:8" s="47" customFormat="1">
      <c r="A102" s="49"/>
      <c r="B102" s="49"/>
      <c r="C102" s="49"/>
      <c r="D102" s="49"/>
      <c r="E102" s="49"/>
      <c r="F102" s="49"/>
      <c r="G102" s="65"/>
      <c r="H102" s="114"/>
    </row>
    <row r="103" spans="1:8" s="47" customFormat="1">
      <c r="A103" s="49"/>
      <c r="B103" s="49"/>
      <c r="C103" s="49"/>
      <c r="D103" s="49"/>
      <c r="E103" s="49"/>
      <c r="F103" s="49"/>
      <c r="G103" s="65"/>
      <c r="H103" s="49"/>
    </row>
    <row r="104" spans="1:8" ht="15.75">
      <c r="A104" s="116"/>
      <c r="B104" s="116"/>
      <c r="C104" s="34"/>
      <c r="D104" s="34"/>
      <c r="E104" s="34"/>
      <c r="F104" s="34"/>
      <c r="G104" s="65"/>
    </row>
    <row r="105" spans="1:8" ht="15.75">
      <c r="A105" s="116"/>
      <c r="B105" s="116"/>
      <c r="C105" s="34"/>
      <c r="D105" s="34"/>
      <c r="E105" s="34"/>
      <c r="F105" s="34"/>
      <c r="G105" s="65"/>
    </row>
    <row r="106" spans="1:8" ht="15.75">
      <c r="A106" s="41"/>
      <c r="B106" s="41"/>
      <c r="G106" s="65"/>
    </row>
    <row r="107" spans="1:8">
      <c r="G107" s="65"/>
    </row>
  </sheetData>
  <sortState ref="A11:G86">
    <sortCondition descending="1" ref="E11:E86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5"/>
  <sheetViews>
    <sheetView tabSelected="1" workbookViewId="0">
      <selection activeCell="M6" sqref="M6"/>
    </sheetView>
  </sheetViews>
  <sheetFormatPr baseColWidth="10" defaultRowHeight="15"/>
  <cols>
    <col min="1" max="1" width="3.85546875" customWidth="1"/>
    <col min="2" max="2" width="17.28515625" customWidth="1"/>
    <col min="3" max="3" width="10.140625" customWidth="1"/>
    <col min="4" max="4" width="6.42578125" customWidth="1"/>
    <col min="5" max="5" width="7.140625" customWidth="1"/>
    <col min="6" max="6" width="13.42578125" customWidth="1"/>
    <col min="7" max="8" width="8.5703125" customWidth="1"/>
    <col min="9" max="9" width="13.85546875" customWidth="1"/>
    <col min="10" max="11" width="9.140625" customWidth="1"/>
    <col min="12" max="12" width="10.140625" customWidth="1"/>
    <col min="13" max="13" width="11.7109375" customWidth="1"/>
  </cols>
  <sheetData>
    <row r="2" spans="1:13" ht="15.75">
      <c r="A2" s="45"/>
      <c r="B2" s="44"/>
      <c r="C2" s="44"/>
      <c r="D2" s="52"/>
      <c r="E2" s="52"/>
      <c r="F2" s="45" t="s">
        <v>0</v>
      </c>
      <c r="G2" s="45"/>
      <c r="H2" s="75"/>
      <c r="I2" s="75"/>
      <c r="J2" s="75"/>
      <c r="K2" s="75"/>
      <c r="L2" s="75"/>
      <c r="M2" s="58"/>
    </row>
    <row r="3" spans="1:13" ht="15.75">
      <c r="A3" s="45"/>
      <c r="B3" s="44"/>
      <c r="C3" s="44"/>
      <c r="D3" s="52"/>
      <c r="E3" s="52"/>
      <c r="F3" s="45" t="s">
        <v>1</v>
      </c>
      <c r="G3" s="45"/>
      <c r="H3" s="75"/>
      <c r="I3" s="75"/>
      <c r="J3" s="75"/>
      <c r="K3" s="75"/>
      <c r="L3" s="75"/>
      <c r="M3" s="58"/>
    </row>
    <row r="4" spans="1:13" ht="15.75">
      <c r="A4" s="45"/>
      <c r="B4" s="44"/>
      <c r="C4" s="44"/>
      <c r="D4" s="52"/>
      <c r="E4" s="52"/>
      <c r="F4" s="45" t="s">
        <v>2</v>
      </c>
      <c r="G4" s="45"/>
      <c r="H4" s="75"/>
      <c r="I4" s="75"/>
      <c r="J4" s="75"/>
      <c r="K4" s="75"/>
      <c r="L4" s="75"/>
      <c r="M4" s="58"/>
    </row>
    <row r="5" spans="1:13" ht="15.75">
      <c r="A5" s="45"/>
      <c r="B5" s="44"/>
      <c r="C5" s="44"/>
      <c r="D5" s="52"/>
      <c r="E5" s="52"/>
      <c r="F5" s="45" t="s">
        <v>46</v>
      </c>
      <c r="G5" s="45"/>
      <c r="H5" s="75"/>
      <c r="I5" s="75"/>
      <c r="J5" s="75"/>
      <c r="K5" s="75"/>
      <c r="L5" s="75"/>
      <c r="M5" s="58"/>
    </row>
    <row r="6" spans="1:13" ht="15.75">
      <c r="A6" s="45"/>
      <c r="B6" s="44"/>
      <c r="C6" s="44"/>
      <c r="D6" s="52"/>
      <c r="E6" s="55"/>
      <c r="F6" s="46" t="s">
        <v>3</v>
      </c>
      <c r="G6" s="45"/>
      <c r="H6" s="75"/>
      <c r="I6" s="75"/>
      <c r="J6" s="75"/>
      <c r="K6" s="75"/>
      <c r="L6" s="75"/>
      <c r="M6" s="58"/>
    </row>
    <row r="7" spans="1:13" ht="15.75">
      <c r="A7" s="45"/>
      <c r="B7" s="44"/>
      <c r="C7" s="44"/>
      <c r="D7" s="52"/>
      <c r="E7" s="52"/>
      <c r="F7" s="47"/>
      <c r="G7" s="45"/>
      <c r="H7" s="75"/>
      <c r="I7" s="75"/>
      <c r="J7" s="75"/>
      <c r="K7" s="75"/>
      <c r="L7" s="75"/>
      <c r="M7" s="58"/>
    </row>
    <row r="8" spans="1:13" ht="15.75">
      <c r="A8" s="45"/>
      <c r="B8" s="44"/>
      <c r="C8" s="44"/>
      <c r="D8" s="52"/>
      <c r="E8" s="52"/>
      <c r="F8" s="47"/>
      <c r="G8" s="45"/>
      <c r="H8" s="75"/>
      <c r="I8" s="75"/>
      <c r="J8" s="75"/>
      <c r="K8" s="75"/>
      <c r="L8" s="75"/>
      <c r="M8" s="58"/>
    </row>
    <row r="9" spans="1:13" ht="18.75">
      <c r="A9" s="37"/>
      <c r="B9" s="30" t="s">
        <v>201</v>
      </c>
      <c r="C9" s="2"/>
      <c r="D9" s="38"/>
      <c r="E9" s="38"/>
      <c r="F9" s="2"/>
      <c r="G9" s="45"/>
      <c r="H9" s="76"/>
      <c r="I9" s="76"/>
      <c r="J9" s="76"/>
      <c r="K9" s="76"/>
      <c r="L9" s="76"/>
      <c r="M9" s="67"/>
    </row>
    <row r="10" spans="1:13">
      <c r="A10" s="60" t="s">
        <v>29</v>
      </c>
      <c r="B10" s="158" t="s">
        <v>4</v>
      </c>
      <c r="C10" s="158" t="s">
        <v>5</v>
      </c>
      <c r="D10" s="159" t="s">
        <v>6</v>
      </c>
      <c r="E10" s="159" t="s">
        <v>7</v>
      </c>
      <c r="F10" s="160" t="s">
        <v>8</v>
      </c>
      <c r="G10" s="160" t="s">
        <v>205</v>
      </c>
      <c r="H10" s="161" t="s">
        <v>206</v>
      </c>
      <c r="I10" s="161" t="s">
        <v>193</v>
      </c>
      <c r="J10" s="162" t="s">
        <v>207</v>
      </c>
      <c r="K10" s="160" t="s">
        <v>208</v>
      </c>
      <c r="L10" s="160" t="s">
        <v>9</v>
      </c>
      <c r="M10" s="163" t="s">
        <v>195</v>
      </c>
    </row>
    <row r="11" spans="1:13" ht="15.75">
      <c r="A11" s="36">
        <v>1</v>
      </c>
      <c r="B11" s="15" t="s">
        <v>94</v>
      </c>
      <c r="C11" s="130" t="s">
        <v>72</v>
      </c>
      <c r="D11" s="39">
        <v>15.79</v>
      </c>
      <c r="E11" s="39">
        <v>16.715</v>
      </c>
      <c r="F11" s="39">
        <v>16.252499999999998</v>
      </c>
      <c r="G11" s="39">
        <v>1</v>
      </c>
      <c r="H11" s="39">
        <v>16.252499999999998</v>
      </c>
      <c r="I11" s="17" t="s">
        <v>199</v>
      </c>
      <c r="J11" s="39">
        <v>1</v>
      </c>
      <c r="K11" s="39">
        <v>16.252499999999998</v>
      </c>
      <c r="L11" s="134">
        <v>1</v>
      </c>
      <c r="M11" s="169" t="s">
        <v>92</v>
      </c>
    </row>
    <row r="12" spans="1:13" ht="15.75" customHeight="1">
      <c r="A12" s="164">
        <v>2</v>
      </c>
      <c r="B12" s="172" t="s">
        <v>96</v>
      </c>
      <c r="C12" s="165" t="s">
        <v>98</v>
      </c>
      <c r="D12" s="166">
        <v>13.02</v>
      </c>
      <c r="E12" s="166">
        <v>14.6</v>
      </c>
      <c r="F12" s="166">
        <v>13.809999999999999</v>
      </c>
      <c r="G12" s="166">
        <v>1</v>
      </c>
      <c r="H12" s="166">
        <v>13.809999999999999</v>
      </c>
      <c r="I12" s="167" t="s">
        <v>199</v>
      </c>
      <c r="J12" s="166">
        <v>1</v>
      </c>
      <c r="K12" s="166">
        <v>13.809999999999999</v>
      </c>
      <c r="L12" s="168">
        <v>2</v>
      </c>
      <c r="M12" s="170" t="s">
        <v>74</v>
      </c>
    </row>
    <row r="13" spans="1:13" ht="15.75" customHeight="1">
      <c r="A13" s="164">
        <v>3</v>
      </c>
      <c r="B13" s="172" t="s">
        <v>103</v>
      </c>
      <c r="C13" s="165" t="s">
        <v>104</v>
      </c>
      <c r="D13" s="166">
        <v>15.79</v>
      </c>
      <c r="E13" s="166">
        <v>15.85</v>
      </c>
      <c r="F13" s="166">
        <v>15.82</v>
      </c>
      <c r="G13" s="166">
        <v>0.8</v>
      </c>
      <c r="H13" s="166">
        <v>12.656000000000001</v>
      </c>
      <c r="I13" s="167" t="s">
        <v>199</v>
      </c>
      <c r="J13" s="166">
        <v>1</v>
      </c>
      <c r="K13" s="166">
        <v>12.656000000000001</v>
      </c>
      <c r="L13" s="168">
        <v>3</v>
      </c>
      <c r="M13" s="171" t="s">
        <v>56</v>
      </c>
    </row>
    <row r="14" spans="1:13" ht="15.75" customHeight="1">
      <c r="A14" s="164">
        <v>4</v>
      </c>
      <c r="B14" s="172" t="s">
        <v>35</v>
      </c>
      <c r="C14" s="165" t="s">
        <v>33</v>
      </c>
      <c r="D14" s="166">
        <v>14.030000000000001</v>
      </c>
      <c r="E14" s="166">
        <v>16.600000000000001</v>
      </c>
      <c r="F14" s="166">
        <v>15.315000000000001</v>
      </c>
      <c r="G14" s="166">
        <v>1</v>
      </c>
      <c r="H14" s="166">
        <v>15.315000000000001</v>
      </c>
      <c r="I14" s="167" t="s">
        <v>196</v>
      </c>
      <c r="J14" s="166">
        <v>0.8</v>
      </c>
      <c r="K14" s="166">
        <v>12.252000000000002</v>
      </c>
      <c r="L14" s="168">
        <v>4</v>
      </c>
      <c r="M14" s="170" t="s">
        <v>92</v>
      </c>
    </row>
    <row r="15" spans="1:13" ht="15.75" customHeight="1">
      <c r="A15" s="164">
        <v>5</v>
      </c>
      <c r="B15" s="172" t="s">
        <v>93</v>
      </c>
      <c r="C15" s="165" t="s">
        <v>20</v>
      </c>
      <c r="D15" s="166">
        <v>14.68</v>
      </c>
      <c r="E15" s="166">
        <v>15.895</v>
      </c>
      <c r="F15" s="166">
        <v>15.2875</v>
      </c>
      <c r="G15" s="166">
        <v>1</v>
      </c>
      <c r="H15" s="166">
        <v>15.2875</v>
      </c>
      <c r="I15" s="167" t="s">
        <v>196</v>
      </c>
      <c r="J15" s="166">
        <v>0.8</v>
      </c>
      <c r="K15" s="166">
        <v>12.23</v>
      </c>
      <c r="L15" s="168">
        <v>5</v>
      </c>
      <c r="M15" s="170" t="s">
        <v>92</v>
      </c>
    </row>
    <row r="16" spans="1:13" ht="15.75">
      <c r="A16" s="7">
        <v>6</v>
      </c>
      <c r="B16" s="15" t="s">
        <v>124</v>
      </c>
      <c r="C16" s="128" t="s">
        <v>36</v>
      </c>
      <c r="D16" s="39">
        <v>13.379999999999999</v>
      </c>
      <c r="E16" s="39">
        <v>16.675000000000001</v>
      </c>
      <c r="F16" s="39">
        <v>15.0275</v>
      </c>
      <c r="G16" s="39">
        <v>1</v>
      </c>
      <c r="H16" s="39">
        <v>15.0275</v>
      </c>
      <c r="I16" s="17" t="s">
        <v>196</v>
      </c>
      <c r="J16" s="39">
        <v>0.8</v>
      </c>
      <c r="K16" s="39">
        <v>12.022</v>
      </c>
      <c r="L16" s="134">
        <v>6</v>
      </c>
      <c r="M16" s="125" t="s">
        <v>92</v>
      </c>
    </row>
    <row r="17" spans="1:13" ht="15.75">
      <c r="A17" s="7">
        <v>7</v>
      </c>
      <c r="B17" s="18" t="s">
        <v>106</v>
      </c>
      <c r="C17" s="129" t="s">
        <v>34</v>
      </c>
      <c r="D17" s="39">
        <v>12.695</v>
      </c>
      <c r="E17" s="39">
        <v>16.170000000000002</v>
      </c>
      <c r="F17" s="39">
        <v>14.432500000000001</v>
      </c>
      <c r="G17" s="39">
        <v>1</v>
      </c>
      <c r="H17" s="39">
        <v>14.432500000000001</v>
      </c>
      <c r="I17" s="17" t="s">
        <v>196</v>
      </c>
      <c r="J17" s="39">
        <v>0.8</v>
      </c>
      <c r="K17" s="39">
        <v>11.546000000000001</v>
      </c>
      <c r="L17" s="134">
        <v>7</v>
      </c>
      <c r="M17" s="125" t="s">
        <v>74</v>
      </c>
    </row>
    <row r="18" spans="1:13" ht="15.75">
      <c r="A18" s="7">
        <v>8</v>
      </c>
      <c r="B18" s="15" t="s">
        <v>146</v>
      </c>
      <c r="C18" s="128" t="s">
        <v>147</v>
      </c>
      <c r="D18" s="39">
        <v>12.52</v>
      </c>
      <c r="E18" s="39">
        <v>15.84</v>
      </c>
      <c r="F18" s="39">
        <v>14.18</v>
      </c>
      <c r="G18" s="39">
        <v>1</v>
      </c>
      <c r="H18" s="39">
        <v>14.18</v>
      </c>
      <c r="I18" s="17" t="s">
        <v>196</v>
      </c>
      <c r="J18" s="39">
        <v>0.8</v>
      </c>
      <c r="K18" s="39">
        <v>11.344000000000001</v>
      </c>
      <c r="L18" s="134">
        <v>8</v>
      </c>
      <c r="M18" s="125" t="s">
        <v>83</v>
      </c>
    </row>
    <row r="19" spans="1:13" ht="15.75">
      <c r="A19" s="7">
        <v>9</v>
      </c>
      <c r="B19" s="15" t="s">
        <v>130</v>
      </c>
      <c r="C19" s="128" t="s">
        <v>19</v>
      </c>
      <c r="D19" s="39">
        <v>11.25</v>
      </c>
      <c r="E19" s="39">
        <v>15.85</v>
      </c>
      <c r="F19" s="39">
        <v>13.55</v>
      </c>
      <c r="G19" s="39">
        <v>1</v>
      </c>
      <c r="H19" s="39">
        <v>13.55</v>
      </c>
      <c r="I19" s="17" t="s">
        <v>196</v>
      </c>
      <c r="J19" s="39">
        <v>0.8</v>
      </c>
      <c r="K19" s="39">
        <v>10.840000000000002</v>
      </c>
      <c r="L19" s="134">
        <v>9</v>
      </c>
      <c r="M19" s="125" t="s">
        <v>83</v>
      </c>
    </row>
    <row r="20" spans="1:13" ht="15.75">
      <c r="A20" s="7">
        <v>10</v>
      </c>
      <c r="B20" s="15" t="s">
        <v>59</v>
      </c>
      <c r="C20" s="128" t="s">
        <v>60</v>
      </c>
      <c r="D20" s="39">
        <v>11.875</v>
      </c>
      <c r="E20" s="39">
        <v>14.844999999999999</v>
      </c>
      <c r="F20" s="39">
        <v>13.36</v>
      </c>
      <c r="G20" s="39">
        <v>1</v>
      </c>
      <c r="H20" s="39">
        <v>13.36</v>
      </c>
      <c r="I20" s="17" t="s">
        <v>196</v>
      </c>
      <c r="J20" s="39">
        <v>0.8</v>
      </c>
      <c r="K20" s="39">
        <v>10.688000000000001</v>
      </c>
      <c r="L20" s="134">
        <v>10</v>
      </c>
      <c r="M20" s="126" t="s">
        <v>83</v>
      </c>
    </row>
    <row r="21" spans="1:13" ht="15.75">
      <c r="A21" s="7">
        <v>11</v>
      </c>
      <c r="B21" s="15" t="s">
        <v>31</v>
      </c>
      <c r="C21" s="128" t="s">
        <v>32</v>
      </c>
      <c r="D21" s="39">
        <v>12.07</v>
      </c>
      <c r="E21" s="39">
        <v>14.58</v>
      </c>
      <c r="F21" s="39">
        <v>13.324999999999999</v>
      </c>
      <c r="G21" s="39">
        <v>0.8</v>
      </c>
      <c r="H21" s="39">
        <v>10.66</v>
      </c>
      <c r="I21" s="17" t="s">
        <v>199</v>
      </c>
      <c r="J21" s="39">
        <v>1</v>
      </c>
      <c r="K21" s="39">
        <v>10.66</v>
      </c>
      <c r="L21" s="134">
        <v>11</v>
      </c>
      <c r="M21" s="125" t="s">
        <v>83</v>
      </c>
    </row>
    <row r="22" spans="1:13" ht="15.75">
      <c r="A22" s="7">
        <v>12</v>
      </c>
      <c r="B22" s="15" t="s">
        <v>135</v>
      </c>
      <c r="C22" s="128" t="s">
        <v>45</v>
      </c>
      <c r="D22" s="39">
        <v>11.12</v>
      </c>
      <c r="E22" s="39">
        <v>15.49</v>
      </c>
      <c r="F22" s="39">
        <v>13.305</v>
      </c>
      <c r="G22" s="39">
        <v>1</v>
      </c>
      <c r="H22" s="39">
        <v>13.305</v>
      </c>
      <c r="I22" s="17" t="s">
        <v>196</v>
      </c>
      <c r="J22" s="39">
        <v>0.8</v>
      </c>
      <c r="K22" s="39">
        <v>10.644</v>
      </c>
      <c r="L22" s="134">
        <v>12</v>
      </c>
      <c r="M22" s="125" t="s">
        <v>83</v>
      </c>
    </row>
    <row r="23" spans="1:13" ht="15.75">
      <c r="A23" s="7">
        <v>13</v>
      </c>
      <c r="B23" s="15" t="s">
        <v>39</v>
      </c>
      <c r="C23" s="128" t="s">
        <v>168</v>
      </c>
      <c r="D23" s="39">
        <v>11.74</v>
      </c>
      <c r="E23" s="39">
        <v>14.74</v>
      </c>
      <c r="F23" s="39">
        <v>13.24</v>
      </c>
      <c r="G23" s="39">
        <v>1</v>
      </c>
      <c r="H23" s="39">
        <v>13.24</v>
      </c>
      <c r="I23" s="17" t="s">
        <v>196</v>
      </c>
      <c r="J23" s="39">
        <v>0.8</v>
      </c>
      <c r="K23" s="39">
        <v>10.592000000000001</v>
      </c>
      <c r="L23" s="134">
        <v>13</v>
      </c>
      <c r="M23" s="125" t="s">
        <v>83</v>
      </c>
    </row>
    <row r="24" spans="1:13" ht="15.75">
      <c r="A24" s="7">
        <v>14</v>
      </c>
      <c r="B24" s="15" t="s">
        <v>139</v>
      </c>
      <c r="C24" s="128" t="s">
        <v>30</v>
      </c>
      <c r="D24" s="39">
        <v>11.105</v>
      </c>
      <c r="E24" s="39">
        <v>15.29</v>
      </c>
      <c r="F24" s="39">
        <v>13.1975</v>
      </c>
      <c r="G24" s="39">
        <v>1</v>
      </c>
      <c r="H24" s="39">
        <v>13.1975</v>
      </c>
      <c r="I24" s="17" t="s">
        <v>196</v>
      </c>
      <c r="J24" s="39">
        <v>0.8</v>
      </c>
      <c r="K24" s="39">
        <v>10.558</v>
      </c>
      <c r="L24" s="134">
        <v>14</v>
      </c>
      <c r="M24" s="125" t="s">
        <v>83</v>
      </c>
    </row>
    <row r="25" spans="1:13" ht="15.75">
      <c r="A25" s="7">
        <v>15</v>
      </c>
      <c r="B25" s="15" t="s">
        <v>80</v>
      </c>
      <c r="C25" s="128" t="s">
        <v>52</v>
      </c>
      <c r="D25" s="39">
        <v>13.77</v>
      </c>
      <c r="E25" s="39">
        <v>15.82</v>
      </c>
      <c r="F25" s="39">
        <v>14.994</v>
      </c>
      <c r="G25" s="39">
        <v>0.7</v>
      </c>
      <c r="H25" s="39">
        <v>10.495799999999999</v>
      </c>
      <c r="I25" s="17" t="s">
        <v>75</v>
      </c>
      <c r="J25" s="39">
        <v>1</v>
      </c>
      <c r="K25" s="39">
        <v>10.495799999999999</v>
      </c>
      <c r="L25" s="134">
        <v>15</v>
      </c>
      <c r="M25" s="125" t="s">
        <v>78</v>
      </c>
    </row>
    <row r="26" spans="1:13" ht="15.75">
      <c r="A26" s="7">
        <v>16</v>
      </c>
      <c r="B26" s="15" t="s">
        <v>118</v>
      </c>
      <c r="C26" s="128" t="s">
        <v>13</v>
      </c>
      <c r="D26" s="39">
        <v>12.29</v>
      </c>
      <c r="E26" s="39">
        <v>15.215</v>
      </c>
      <c r="F26" s="39">
        <v>13.7525</v>
      </c>
      <c r="G26" s="39">
        <v>0.8</v>
      </c>
      <c r="H26" s="39">
        <v>11.002000000000001</v>
      </c>
      <c r="I26" s="17" t="s">
        <v>196</v>
      </c>
      <c r="J26" s="39">
        <v>0.8</v>
      </c>
      <c r="K26" s="39">
        <v>8.8016000000000005</v>
      </c>
      <c r="L26" s="134">
        <v>16</v>
      </c>
      <c r="M26" s="125" t="s">
        <v>84</v>
      </c>
    </row>
    <row r="27" spans="1:13" ht="15.75">
      <c r="A27" s="7">
        <v>17</v>
      </c>
      <c r="B27" s="15" t="s">
        <v>113</v>
      </c>
      <c r="C27" s="128" t="s">
        <v>116</v>
      </c>
      <c r="D27" s="39">
        <v>11.670000000000002</v>
      </c>
      <c r="E27" s="39">
        <v>15.695</v>
      </c>
      <c r="F27" s="39">
        <v>13.682500000000001</v>
      </c>
      <c r="G27" s="39">
        <v>0.8</v>
      </c>
      <c r="H27" s="39">
        <v>10.946000000000002</v>
      </c>
      <c r="I27" s="17" t="s">
        <v>196</v>
      </c>
      <c r="J27" s="39">
        <v>0.8</v>
      </c>
      <c r="K27" s="39">
        <v>8.7568000000000019</v>
      </c>
      <c r="L27" s="134">
        <v>17</v>
      </c>
      <c r="M27" s="125" t="s">
        <v>111</v>
      </c>
    </row>
    <row r="28" spans="1:13" ht="15.75">
      <c r="A28" s="7">
        <v>18</v>
      </c>
      <c r="B28" s="15" t="s">
        <v>132</v>
      </c>
      <c r="C28" s="128" t="s">
        <v>133</v>
      </c>
      <c r="D28" s="39">
        <v>11.17</v>
      </c>
      <c r="E28" s="39">
        <v>15.84</v>
      </c>
      <c r="F28" s="39">
        <v>13.504999999999999</v>
      </c>
      <c r="G28" s="39">
        <v>0.8</v>
      </c>
      <c r="H28" s="39">
        <v>10.804</v>
      </c>
      <c r="I28" s="17" t="s">
        <v>196</v>
      </c>
      <c r="J28" s="39">
        <v>0.8</v>
      </c>
      <c r="K28" s="39">
        <v>8.6432000000000002</v>
      </c>
      <c r="L28" s="134">
        <v>18</v>
      </c>
      <c r="M28" s="125" t="s">
        <v>83</v>
      </c>
    </row>
    <row r="29" spans="1:13" ht="15.75">
      <c r="A29" s="7">
        <v>19</v>
      </c>
      <c r="B29" s="15" t="s">
        <v>203</v>
      </c>
      <c r="C29" s="128" t="s">
        <v>73</v>
      </c>
      <c r="D29" s="39">
        <v>10.95</v>
      </c>
      <c r="E29" s="39">
        <v>15.8</v>
      </c>
      <c r="F29" s="39">
        <v>13.375</v>
      </c>
      <c r="G29" s="39">
        <v>0.8</v>
      </c>
      <c r="H29" s="39">
        <v>10.700000000000001</v>
      </c>
      <c r="I29" s="17" t="s">
        <v>196</v>
      </c>
      <c r="J29" s="39">
        <v>0.8</v>
      </c>
      <c r="K29" s="39">
        <v>8.56</v>
      </c>
      <c r="L29" s="134">
        <v>19</v>
      </c>
      <c r="M29" s="126" t="s">
        <v>83</v>
      </c>
    </row>
    <row r="30" spans="1:13" ht="15.75">
      <c r="A30" s="7">
        <v>20</v>
      </c>
      <c r="B30" s="15" t="s">
        <v>59</v>
      </c>
      <c r="C30" s="128" t="s">
        <v>71</v>
      </c>
      <c r="D30" s="39">
        <v>10.6</v>
      </c>
      <c r="E30" s="39">
        <v>15.85</v>
      </c>
      <c r="F30" s="39">
        <v>13.225</v>
      </c>
      <c r="G30" s="39">
        <v>0.8</v>
      </c>
      <c r="H30" s="39">
        <v>10.58</v>
      </c>
      <c r="I30" s="17" t="s">
        <v>196</v>
      </c>
      <c r="J30" s="39">
        <v>0.8</v>
      </c>
      <c r="K30" s="39">
        <v>8.4640000000000004</v>
      </c>
      <c r="L30" s="134">
        <v>20</v>
      </c>
      <c r="M30" s="126" t="s">
        <v>83</v>
      </c>
    </row>
    <row r="31" spans="1:13" ht="15.75">
      <c r="A31" s="7">
        <v>21</v>
      </c>
      <c r="B31" s="15" t="s">
        <v>119</v>
      </c>
      <c r="C31" s="128" t="s">
        <v>120</v>
      </c>
      <c r="D31" s="39">
        <v>11.605</v>
      </c>
      <c r="E31" s="39">
        <v>14.754999999999999</v>
      </c>
      <c r="F31" s="39">
        <v>13.18</v>
      </c>
      <c r="G31" s="39">
        <v>0.8</v>
      </c>
      <c r="H31" s="39">
        <v>10.544</v>
      </c>
      <c r="I31" s="17" t="s">
        <v>196</v>
      </c>
      <c r="J31" s="39">
        <v>0.8</v>
      </c>
      <c r="K31" s="39">
        <v>8.4352</v>
      </c>
      <c r="L31" s="134">
        <v>21</v>
      </c>
      <c r="M31" s="125" t="s">
        <v>63</v>
      </c>
    </row>
    <row r="32" spans="1:13" ht="15.75">
      <c r="A32" s="7">
        <v>22</v>
      </c>
      <c r="B32" s="18" t="s">
        <v>204</v>
      </c>
      <c r="C32" s="129" t="s">
        <v>45</v>
      </c>
      <c r="D32" s="39">
        <v>11.77</v>
      </c>
      <c r="E32" s="39">
        <v>14.51</v>
      </c>
      <c r="F32" s="39">
        <v>13.14</v>
      </c>
      <c r="G32" s="39">
        <v>0.8</v>
      </c>
      <c r="H32" s="39">
        <v>10.512</v>
      </c>
      <c r="I32" s="17" t="s">
        <v>196</v>
      </c>
      <c r="J32" s="39">
        <v>0.8</v>
      </c>
      <c r="K32" s="39">
        <v>8.4096000000000011</v>
      </c>
      <c r="L32" s="134">
        <v>22</v>
      </c>
      <c r="M32" s="126" t="s">
        <v>63</v>
      </c>
    </row>
    <row r="33" spans="1:13" ht="15.75">
      <c r="A33" s="7">
        <v>23</v>
      </c>
      <c r="B33" s="20" t="s">
        <v>15</v>
      </c>
      <c r="C33" s="130" t="s">
        <v>67</v>
      </c>
      <c r="D33" s="39">
        <v>11.73</v>
      </c>
      <c r="E33" s="39">
        <v>14.425000000000001</v>
      </c>
      <c r="F33" s="39">
        <v>13.077500000000001</v>
      </c>
      <c r="G33" s="39">
        <v>0.8</v>
      </c>
      <c r="H33" s="39">
        <v>10.462000000000002</v>
      </c>
      <c r="I33" s="17" t="s">
        <v>196</v>
      </c>
      <c r="J33" s="39">
        <v>0.8</v>
      </c>
      <c r="K33" s="39">
        <v>8.3696000000000019</v>
      </c>
      <c r="L33" s="134">
        <v>23</v>
      </c>
      <c r="M33" s="126" t="s">
        <v>83</v>
      </c>
    </row>
    <row r="34" spans="1:13" ht="15.75">
      <c r="A34" s="7">
        <v>24</v>
      </c>
      <c r="B34" s="15" t="s">
        <v>140</v>
      </c>
      <c r="C34" s="128" t="s">
        <v>141</v>
      </c>
      <c r="D34" s="39">
        <v>11.15</v>
      </c>
      <c r="E34" s="39">
        <v>14.895</v>
      </c>
      <c r="F34" s="39">
        <v>13.022500000000001</v>
      </c>
      <c r="G34" s="39">
        <v>0.8</v>
      </c>
      <c r="H34" s="39">
        <v>10.418000000000001</v>
      </c>
      <c r="I34" s="17" t="s">
        <v>196</v>
      </c>
      <c r="J34" s="39">
        <v>0.8</v>
      </c>
      <c r="K34" s="39">
        <v>8.3344000000000005</v>
      </c>
      <c r="L34" s="134">
        <v>24</v>
      </c>
      <c r="M34" s="125" t="s">
        <v>83</v>
      </c>
    </row>
    <row r="35" spans="1:13" ht="15.75">
      <c r="A35" s="7">
        <v>25</v>
      </c>
      <c r="B35" s="15" t="s">
        <v>155</v>
      </c>
      <c r="C35" s="128" t="s">
        <v>158</v>
      </c>
      <c r="D35" s="39">
        <v>11.195</v>
      </c>
      <c r="E35" s="39">
        <v>14.82</v>
      </c>
      <c r="F35" s="39">
        <v>13.0075</v>
      </c>
      <c r="G35" s="39">
        <v>0.8</v>
      </c>
      <c r="H35" s="39">
        <v>10.406000000000001</v>
      </c>
      <c r="I35" s="17" t="s">
        <v>196</v>
      </c>
      <c r="J35" s="39">
        <v>0.8</v>
      </c>
      <c r="K35" s="39">
        <v>8.3248000000000015</v>
      </c>
      <c r="L35" s="134">
        <v>25</v>
      </c>
      <c r="M35" s="125" t="s">
        <v>83</v>
      </c>
    </row>
    <row r="36" spans="1:13" ht="15.75">
      <c r="A36" s="7">
        <v>26</v>
      </c>
      <c r="B36" s="15" t="s">
        <v>95</v>
      </c>
      <c r="C36" s="128" t="s">
        <v>37</v>
      </c>
      <c r="D36" s="39">
        <v>10.879999999999999</v>
      </c>
      <c r="E36" s="39">
        <v>14.940000000000001</v>
      </c>
      <c r="F36" s="39">
        <v>12.91</v>
      </c>
      <c r="G36" s="39">
        <v>0.8</v>
      </c>
      <c r="H36" s="39">
        <v>10.328000000000001</v>
      </c>
      <c r="I36" s="17" t="s">
        <v>196</v>
      </c>
      <c r="J36" s="39">
        <v>0.8</v>
      </c>
      <c r="K36" s="39">
        <v>8.2624000000000013</v>
      </c>
      <c r="L36" s="134">
        <v>26</v>
      </c>
      <c r="M36" s="126" t="s">
        <v>92</v>
      </c>
    </row>
    <row r="37" spans="1:13" ht="15.75">
      <c r="A37" s="7">
        <v>27</v>
      </c>
      <c r="B37" s="15" t="s">
        <v>148</v>
      </c>
      <c r="C37" s="128" t="s">
        <v>40</v>
      </c>
      <c r="D37" s="39">
        <v>11.34</v>
      </c>
      <c r="E37" s="39">
        <v>14.4</v>
      </c>
      <c r="F37" s="39">
        <v>12.870000000000001</v>
      </c>
      <c r="G37" s="39">
        <v>0.8</v>
      </c>
      <c r="H37" s="39">
        <v>10.296000000000001</v>
      </c>
      <c r="I37" s="17" t="s">
        <v>196</v>
      </c>
      <c r="J37" s="39">
        <v>0.8</v>
      </c>
      <c r="K37" s="39">
        <v>8.2368000000000006</v>
      </c>
      <c r="L37" s="134">
        <v>27</v>
      </c>
      <c r="M37" s="125" t="s">
        <v>83</v>
      </c>
    </row>
    <row r="38" spans="1:13" ht="15.75">
      <c r="A38" s="7">
        <v>28</v>
      </c>
      <c r="B38" s="15" t="s">
        <v>143</v>
      </c>
      <c r="C38" s="128" t="s">
        <v>144</v>
      </c>
      <c r="D38" s="39">
        <v>10.695</v>
      </c>
      <c r="E38" s="39">
        <v>14.8</v>
      </c>
      <c r="F38" s="39">
        <v>12.7475</v>
      </c>
      <c r="G38" s="39">
        <v>0.8</v>
      </c>
      <c r="H38" s="39">
        <v>10.198</v>
      </c>
      <c r="I38" s="17" t="s">
        <v>196</v>
      </c>
      <c r="J38" s="39">
        <v>0.8</v>
      </c>
      <c r="K38" s="39">
        <v>8.1584000000000003</v>
      </c>
      <c r="L38" s="134">
        <v>28</v>
      </c>
      <c r="M38" s="125" t="s">
        <v>83</v>
      </c>
    </row>
    <row r="39" spans="1:13" ht="15.75">
      <c r="A39" s="7">
        <v>29</v>
      </c>
      <c r="B39" s="15" t="s">
        <v>88</v>
      </c>
      <c r="C39" s="19" t="s">
        <v>13</v>
      </c>
      <c r="D39" s="39">
        <v>11.015000000000001</v>
      </c>
      <c r="E39" s="39">
        <v>14.469999999999999</v>
      </c>
      <c r="F39" s="39">
        <v>12.7425</v>
      </c>
      <c r="G39" s="39">
        <v>0.8</v>
      </c>
      <c r="H39" s="39">
        <v>10.194000000000001</v>
      </c>
      <c r="I39" s="17" t="s">
        <v>196</v>
      </c>
      <c r="J39" s="39">
        <v>0.8</v>
      </c>
      <c r="K39" s="39">
        <v>8.1552000000000007</v>
      </c>
      <c r="L39" s="134">
        <v>29</v>
      </c>
      <c r="M39" s="126" t="s">
        <v>63</v>
      </c>
    </row>
    <row r="40" spans="1:13" ht="15.75">
      <c r="A40" s="7">
        <v>30</v>
      </c>
      <c r="B40" s="15" t="s">
        <v>109</v>
      </c>
      <c r="C40" s="128" t="s">
        <v>110</v>
      </c>
      <c r="D40" s="39">
        <v>10.955</v>
      </c>
      <c r="E40" s="39">
        <v>14.43</v>
      </c>
      <c r="F40" s="39">
        <v>12.692499999999999</v>
      </c>
      <c r="G40" s="39">
        <v>0.8</v>
      </c>
      <c r="H40" s="39">
        <v>10.154</v>
      </c>
      <c r="I40" s="17" t="s">
        <v>196</v>
      </c>
      <c r="J40" s="39">
        <v>0.8</v>
      </c>
      <c r="K40" s="39">
        <v>8.1232000000000006</v>
      </c>
      <c r="L40" s="134">
        <v>30</v>
      </c>
      <c r="M40" s="125" t="s">
        <v>53</v>
      </c>
    </row>
    <row r="41" spans="1:13" ht="15.75">
      <c r="A41" s="36">
        <v>31</v>
      </c>
      <c r="B41" s="15" t="s">
        <v>41</v>
      </c>
      <c r="C41" s="128" t="s">
        <v>55</v>
      </c>
      <c r="D41" s="39">
        <v>10.58</v>
      </c>
      <c r="E41" s="39">
        <v>14.655000000000001</v>
      </c>
      <c r="F41" s="39">
        <v>12.6175</v>
      </c>
      <c r="G41" s="39">
        <v>0.8</v>
      </c>
      <c r="H41" s="39">
        <v>10.094000000000001</v>
      </c>
      <c r="I41" s="17" t="s">
        <v>196</v>
      </c>
      <c r="J41" s="39">
        <v>0.8</v>
      </c>
      <c r="K41" s="39">
        <v>8.0752000000000006</v>
      </c>
      <c r="L41" s="134">
        <v>31</v>
      </c>
      <c r="M41" s="125" t="s">
        <v>111</v>
      </c>
    </row>
    <row r="42" spans="1:13" ht="15.75">
      <c r="A42" s="7">
        <v>32</v>
      </c>
      <c r="B42" s="15" t="s">
        <v>87</v>
      </c>
      <c r="C42" s="128" t="s">
        <v>18</v>
      </c>
      <c r="D42" s="39">
        <v>11.05</v>
      </c>
      <c r="E42" s="39">
        <v>14.030000000000001</v>
      </c>
      <c r="F42" s="39">
        <v>12.540000000000001</v>
      </c>
      <c r="G42" s="39">
        <v>0.8</v>
      </c>
      <c r="H42" s="39">
        <v>10.032000000000002</v>
      </c>
      <c r="I42" s="17" t="s">
        <v>196</v>
      </c>
      <c r="J42" s="39">
        <v>0.8</v>
      </c>
      <c r="K42" s="39">
        <v>8.0256000000000025</v>
      </c>
      <c r="L42" s="134">
        <v>32</v>
      </c>
      <c r="M42" s="126" t="s">
        <v>83</v>
      </c>
    </row>
    <row r="43" spans="1:13" ht="15.75">
      <c r="A43" s="7">
        <v>33</v>
      </c>
      <c r="B43" s="21" t="s">
        <v>163</v>
      </c>
      <c r="C43" s="131" t="s">
        <v>34</v>
      </c>
      <c r="D43" s="39">
        <v>11.315</v>
      </c>
      <c r="E43" s="39">
        <v>13.355</v>
      </c>
      <c r="F43" s="39">
        <v>12.335000000000001</v>
      </c>
      <c r="G43" s="39">
        <v>0.8</v>
      </c>
      <c r="H43" s="39">
        <v>9.8680000000000021</v>
      </c>
      <c r="I43" s="17" t="s">
        <v>196</v>
      </c>
      <c r="J43" s="39">
        <v>0.8</v>
      </c>
      <c r="K43" s="39">
        <v>7.8944000000000019</v>
      </c>
      <c r="L43" s="134">
        <v>33</v>
      </c>
      <c r="M43" s="125" t="s">
        <v>83</v>
      </c>
    </row>
    <row r="44" spans="1:13" ht="15.75">
      <c r="A44" s="7">
        <v>34</v>
      </c>
      <c r="B44" s="15" t="s">
        <v>22</v>
      </c>
      <c r="C44" s="128" t="s">
        <v>12</v>
      </c>
      <c r="D44" s="39">
        <v>10.984999999999999</v>
      </c>
      <c r="E44" s="39">
        <v>15.07</v>
      </c>
      <c r="F44" s="39">
        <v>13.0275</v>
      </c>
      <c r="G44" s="39">
        <v>0.6</v>
      </c>
      <c r="H44" s="39">
        <v>7.8164999999999996</v>
      </c>
      <c r="I44" s="17" t="s">
        <v>199</v>
      </c>
      <c r="J44" s="39">
        <v>1</v>
      </c>
      <c r="K44" s="39">
        <v>7.8164999999999996</v>
      </c>
      <c r="L44" s="134">
        <v>34</v>
      </c>
      <c r="M44" s="126" t="s">
        <v>111</v>
      </c>
    </row>
    <row r="45" spans="1:13" ht="15.75">
      <c r="A45" s="36">
        <v>35</v>
      </c>
      <c r="B45" s="15" t="s">
        <v>114</v>
      </c>
      <c r="C45" s="128" t="s">
        <v>115</v>
      </c>
      <c r="D45" s="39">
        <v>11.83</v>
      </c>
      <c r="E45" s="39">
        <v>14.08</v>
      </c>
      <c r="F45" s="39">
        <v>12.955</v>
      </c>
      <c r="G45" s="39">
        <v>0.7</v>
      </c>
      <c r="H45" s="39">
        <v>9.0685000000000002</v>
      </c>
      <c r="I45" s="17" t="s">
        <v>196</v>
      </c>
      <c r="J45" s="39">
        <v>0.8</v>
      </c>
      <c r="K45" s="39">
        <v>7.2548000000000004</v>
      </c>
      <c r="L45" s="134">
        <v>35</v>
      </c>
      <c r="M45" s="125" t="s">
        <v>56</v>
      </c>
    </row>
    <row r="46" spans="1:13" ht="15.75">
      <c r="A46" s="7">
        <v>36</v>
      </c>
      <c r="B46" s="15" t="s">
        <v>173</v>
      </c>
      <c r="C46" s="128" t="s">
        <v>174</v>
      </c>
      <c r="D46" s="39">
        <v>11.16</v>
      </c>
      <c r="E46" s="39">
        <v>13.75</v>
      </c>
      <c r="F46" s="39">
        <v>12.455</v>
      </c>
      <c r="G46" s="39">
        <v>0.7</v>
      </c>
      <c r="H46" s="39">
        <v>8.7184999999999988</v>
      </c>
      <c r="I46" s="17" t="s">
        <v>196</v>
      </c>
      <c r="J46" s="39">
        <v>0.8</v>
      </c>
      <c r="K46" s="39">
        <v>6.9747999999999992</v>
      </c>
      <c r="L46" s="134">
        <v>36</v>
      </c>
      <c r="M46" s="125" t="s">
        <v>83</v>
      </c>
    </row>
    <row r="47" spans="1:13" ht="15.75">
      <c r="A47" s="7">
        <v>37</v>
      </c>
      <c r="B47" s="15" t="s">
        <v>138</v>
      </c>
      <c r="C47" s="128" t="s">
        <v>16</v>
      </c>
      <c r="D47" s="39">
        <v>10.41</v>
      </c>
      <c r="E47" s="39">
        <v>14.22</v>
      </c>
      <c r="F47" s="39">
        <v>12.315000000000001</v>
      </c>
      <c r="G47" s="39">
        <v>0.7</v>
      </c>
      <c r="H47" s="39">
        <v>8.6204999999999998</v>
      </c>
      <c r="I47" s="17" t="s">
        <v>196</v>
      </c>
      <c r="J47" s="39">
        <v>0.8</v>
      </c>
      <c r="K47" s="39">
        <v>6.8963999999999999</v>
      </c>
      <c r="L47" s="134">
        <v>37</v>
      </c>
      <c r="M47" s="125" t="s">
        <v>83</v>
      </c>
    </row>
    <row r="48" spans="1:13" ht="15.75">
      <c r="A48" s="7">
        <v>38</v>
      </c>
      <c r="B48" s="15" t="s">
        <v>85</v>
      </c>
      <c r="C48" s="128" t="s">
        <v>64</v>
      </c>
      <c r="D48" s="39">
        <v>10.81</v>
      </c>
      <c r="E48" s="39">
        <v>13.67</v>
      </c>
      <c r="F48" s="39">
        <v>12.24</v>
      </c>
      <c r="G48" s="39">
        <v>0.7</v>
      </c>
      <c r="H48" s="39">
        <v>8.5679999999999996</v>
      </c>
      <c r="I48" s="17" t="s">
        <v>196</v>
      </c>
      <c r="J48" s="39">
        <v>0.8</v>
      </c>
      <c r="K48" s="39">
        <v>6.8544</v>
      </c>
      <c r="L48" s="134">
        <v>38</v>
      </c>
      <c r="M48" s="126" t="s">
        <v>83</v>
      </c>
    </row>
    <row r="49" spans="1:13" ht="15.75">
      <c r="A49" s="7">
        <v>39</v>
      </c>
      <c r="B49" s="15" t="s">
        <v>57</v>
      </c>
      <c r="C49" s="128" t="s">
        <v>58</v>
      </c>
      <c r="D49" s="39">
        <v>10.934999999999999</v>
      </c>
      <c r="E49" s="39">
        <v>13.525</v>
      </c>
      <c r="F49" s="39">
        <v>12.23</v>
      </c>
      <c r="G49" s="39">
        <v>0.7</v>
      </c>
      <c r="H49" s="39">
        <v>8.5609999999999999</v>
      </c>
      <c r="I49" s="17" t="s">
        <v>196</v>
      </c>
      <c r="J49" s="39">
        <v>0.8</v>
      </c>
      <c r="K49" s="39">
        <v>6.8488000000000007</v>
      </c>
      <c r="L49" s="134">
        <v>39</v>
      </c>
      <c r="M49" s="125" t="s">
        <v>83</v>
      </c>
    </row>
    <row r="50" spans="1:13" ht="15.75">
      <c r="A50" s="7">
        <v>40</v>
      </c>
      <c r="B50" s="15" t="s">
        <v>156</v>
      </c>
      <c r="C50" s="128" t="s">
        <v>157</v>
      </c>
      <c r="D50" s="39">
        <v>10.265000000000001</v>
      </c>
      <c r="E50" s="39">
        <v>14.065000000000001</v>
      </c>
      <c r="F50" s="39">
        <v>12.165000000000001</v>
      </c>
      <c r="G50" s="39">
        <v>0.7</v>
      </c>
      <c r="H50" s="39">
        <v>8.5154999999999994</v>
      </c>
      <c r="I50" s="17" t="s">
        <v>196</v>
      </c>
      <c r="J50" s="39">
        <v>0.8</v>
      </c>
      <c r="K50" s="39">
        <v>6.8124000000000002</v>
      </c>
      <c r="L50" s="134">
        <v>40</v>
      </c>
      <c r="M50" s="125" t="s">
        <v>83</v>
      </c>
    </row>
    <row r="51" spans="1:13" ht="15.75">
      <c r="A51" s="7">
        <v>41</v>
      </c>
      <c r="B51" s="14" t="s">
        <v>164</v>
      </c>
      <c r="C51" s="132" t="s">
        <v>165</v>
      </c>
      <c r="D51" s="39">
        <v>10.97</v>
      </c>
      <c r="E51" s="39">
        <v>13.190000000000001</v>
      </c>
      <c r="F51" s="39">
        <v>12.080000000000002</v>
      </c>
      <c r="G51" s="39">
        <v>0.7</v>
      </c>
      <c r="H51" s="39">
        <v>8.4560000000000013</v>
      </c>
      <c r="I51" s="17" t="s">
        <v>196</v>
      </c>
      <c r="J51" s="39">
        <v>0.8</v>
      </c>
      <c r="K51" s="39">
        <v>6.764800000000001</v>
      </c>
      <c r="L51" s="134">
        <v>41</v>
      </c>
      <c r="M51" s="125" t="s">
        <v>83</v>
      </c>
    </row>
    <row r="52" spans="1:13" ht="15.75">
      <c r="A52" s="7">
        <v>42</v>
      </c>
      <c r="B52" s="15" t="s">
        <v>150</v>
      </c>
      <c r="C52" s="128" t="s">
        <v>153</v>
      </c>
      <c r="D52" s="39">
        <v>10.38</v>
      </c>
      <c r="E52" s="39">
        <v>13.73</v>
      </c>
      <c r="F52" s="39">
        <v>12.055</v>
      </c>
      <c r="G52" s="39">
        <v>0.7</v>
      </c>
      <c r="H52" s="39">
        <v>8.4384999999999994</v>
      </c>
      <c r="I52" s="17" t="s">
        <v>196</v>
      </c>
      <c r="J52" s="39">
        <v>0.8</v>
      </c>
      <c r="K52" s="39">
        <v>6.7507999999999999</v>
      </c>
      <c r="L52" s="134">
        <v>42</v>
      </c>
      <c r="M52" s="125" t="s">
        <v>83</v>
      </c>
    </row>
    <row r="53" spans="1:13" ht="15.75">
      <c r="A53" s="7">
        <v>43</v>
      </c>
      <c r="B53" s="18" t="s">
        <v>171</v>
      </c>
      <c r="C53" s="129" t="s">
        <v>172</v>
      </c>
      <c r="D53" s="39">
        <v>10.615</v>
      </c>
      <c r="E53" s="39">
        <v>13.265000000000001</v>
      </c>
      <c r="F53" s="39">
        <v>11.940000000000001</v>
      </c>
      <c r="G53" s="39">
        <v>0.7</v>
      </c>
      <c r="H53" s="39">
        <v>8.3580000000000005</v>
      </c>
      <c r="I53" s="17" t="s">
        <v>196</v>
      </c>
      <c r="J53" s="39">
        <v>0.8</v>
      </c>
      <c r="K53" s="39">
        <v>6.6864000000000008</v>
      </c>
      <c r="L53" s="134">
        <v>43</v>
      </c>
      <c r="M53" s="125" t="s">
        <v>83</v>
      </c>
    </row>
    <row r="54" spans="1:13" ht="15.75">
      <c r="A54" s="7">
        <v>44</v>
      </c>
      <c r="B54" s="15" t="s">
        <v>105</v>
      </c>
      <c r="C54" s="128" t="s">
        <v>16</v>
      </c>
      <c r="D54" s="39">
        <v>10.105</v>
      </c>
      <c r="E54" s="39">
        <v>12.785</v>
      </c>
      <c r="F54" s="39">
        <v>11.445</v>
      </c>
      <c r="G54" s="39">
        <v>0.7</v>
      </c>
      <c r="H54" s="39">
        <v>8.0114999999999998</v>
      </c>
      <c r="I54" s="17" t="s">
        <v>196</v>
      </c>
      <c r="J54" s="39">
        <v>0.8</v>
      </c>
      <c r="K54" s="39">
        <v>6.4092000000000002</v>
      </c>
      <c r="L54" s="134">
        <v>44</v>
      </c>
      <c r="M54" s="125" t="s">
        <v>66</v>
      </c>
    </row>
    <row r="55" spans="1:13" ht="15.75">
      <c r="A55" s="7">
        <v>45</v>
      </c>
      <c r="B55" s="15" t="s">
        <v>136</v>
      </c>
      <c r="C55" s="128" t="s">
        <v>145</v>
      </c>
      <c r="D55" s="39">
        <v>11.24</v>
      </c>
      <c r="E55" s="39">
        <v>15.42</v>
      </c>
      <c r="F55" s="39">
        <v>13.33</v>
      </c>
      <c r="G55" s="39">
        <v>0.8</v>
      </c>
      <c r="H55" s="39">
        <v>10.664000000000001</v>
      </c>
      <c r="I55" s="17" t="s">
        <v>197</v>
      </c>
      <c r="J55" s="39">
        <v>0.6</v>
      </c>
      <c r="K55" s="39">
        <v>6.3984000000000005</v>
      </c>
      <c r="L55" s="134">
        <v>45</v>
      </c>
      <c r="M55" s="125" t="s">
        <v>83</v>
      </c>
    </row>
    <row r="56" spans="1:13" ht="15.75">
      <c r="A56" s="7">
        <v>46</v>
      </c>
      <c r="B56" s="15" t="s">
        <v>17</v>
      </c>
      <c r="C56" s="128" t="s">
        <v>18</v>
      </c>
      <c r="D56" s="39">
        <v>11.4</v>
      </c>
      <c r="E56" s="39">
        <v>14.6</v>
      </c>
      <c r="F56" s="39">
        <v>13</v>
      </c>
      <c r="G56" s="39">
        <v>0.8</v>
      </c>
      <c r="H56" s="39">
        <v>10.4</v>
      </c>
      <c r="I56" s="17" t="s">
        <v>197</v>
      </c>
      <c r="J56" s="39">
        <v>0.6</v>
      </c>
      <c r="K56" s="39">
        <v>6.24</v>
      </c>
      <c r="L56" s="134">
        <v>46</v>
      </c>
      <c r="M56" s="125" t="s">
        <v>83</v>
      </c>
    </row>
    <row r="57" spans="1:13" ht="15.75">
      <c r="A57" s="16">
        <v>47</v>
      </c>
      <c r="B57" s="18" t="s">
        <v>149</v>
      </c>
      <c r="C57" s="129" t="s">
        <v>154</v>
      </c>
      <c r="D57" s="39">
        <v>10.47</v>
      </c>
      <c r="E57" s="39">
        <v>15.51</v>
      </c>
      <c r="F57" s="39">
        <v>12.99</v>
      </c>
      <c r="G57" s="39">
        <v>0.8</v>
      </c>
      <c r="H57" s="39">
        <v>10.392000000000001</v>
      </c>
      <c r="I57" s="17" t="s">
        <v>197</v>
      </c>
      <c r="J57" s="39">
        <v>0.6</v>
      </c>
      <c r="K57" s="39">
        <v>6.2352000000000007</v>
      </c>
      <c r="L57" s="134">
        <v>47</v>
      </c>
      <c r="M57" s="125" t="s">
        <v>83</v>
      </c>
    </row>
    <row r="58" spans="1:13" ht="15.75">
      <c r="A58" s="7">
        <v>48</v>
      </c>
      <c r="B58" s="18" t="s">
        <v>23</v>
      </c>
      <c r="C58" s="129" t="s">
        <v>43</v>
      </c>
      <c r="D58" s="39">
        <v>10.6</v>
      </c>
      <c r="E58" s="39">
        <v>11.71</v>
      </c>
      <c r="F58" s="39">
        <v>12.42</v>
      </c>
      <c r="G58" s="39">
        <v>0.5</v>
      </c>
      <c r="H58" s="39">
        <v>6.21</v>
      </c>
      <c r="I58" s="17" t="s">
        <v>75</v>
      </c>
      <c r="J58" s="39">
        <v>1</v>
      </c>
      <c r="K58" s="39">
        <v>6.21</v>
      </c>
      <c r="L58" s="134">
        <v>48</v>
      </c>
      <c r="M58" s="125" t="s">
        <v>51</v>
      </c>
    </row>
    <row r="59" spans="1:13" ht="15.75">
      <c r="A59" s="7">
        <v>49</v>
      </c>
      <c r="B59" s="24" t="s">
        <v>159</v>
      </c>
      <c r="C59" s="128" t="s">
        <v>160</v>
      </c>
      <c r="D59" s="39">
        <v>11.33</v>
      </c>
      <c r="E59" s="39">
        <v>14.26</v>
      </c>
      <c r="F59" s="39">
        <v>12.795</v>
      </c>
      <c r="G59" s="39">
        <v>0.8</v>
      </c>
      <c r="H59" s="39">
        <v>10.236000000000001</v>
      </c>
      <c r="I59" s="17" t="s">
        <v>197</v>
      </c>
      <c r="J59" s="39">
        <v>0.6</v>
      </c>
      <c r="K59" s="39">
        <v>6.1416000000000004</v>
      </c>
      <c r="L59" s="134">
        <v>49</v>
      </c>
      <c r="M59" s="125" t="s">
        <v>83</v>
      </c>
    </row>
    <row r="60" spans="1:13" ht="15.75">
      <c r="A60" s="7">
        <v>50</v>
      </c>
      <c r="B60" s="15" t="s">
        <v>169</v>
      </c>
      <c r="C60" s="128" t="s">
        <v>170</v>
      </c>
      <c r="D60" s="39">
        <v>10.530000000000001</v>
      </c>
      <c r="E60" s="39">
        <v>15.04</v>
      </c>
      <c r="F60" s="39">
        <v>12.785</v>
      </c>
      <c r="G60" s="39">
        <v>0.8</v>
      </c>
      <c r="H60" s="39">
        <v>10.228000000000002</v>
      </c>
      <c r="I60" s="17" t="s">
        <v>197</v>
      </c>
      <c r="J60" s="39">
        <v>0.6</v>
      </c>
      <c r="K60" s="39">
        <v>6.1368000000000009</v>
      </c>
      <c r="L60" s="134">
        <v>50</v>
      </c>
      <c r="M60" s="125" t="s">
        <v>83</v>
      </c>
    </row>
    <row r="61" spans="1:13" ht="15.75">
      <c r="A61" s="7">
        <v>51</v>
      </c>
      <c r="B61" s="15" t="s">
        <v>100</v>
      </c>
      <c r="C61" s="128" t="s">
        <v>14</v>
      </c>
      <c r="D61" s="39">
        <v>10.75</v>
      </c>
      <c r="E61" s="39">
        <v>14.45</v>
      </c>
      <c r="F61" s="39">
        <v>12.6</v>
      </c>
      <c r="G61" s="39">
        <v>0.8</v>
      </c>
      <c r="H61" s="39">
        <v>10.08</v>
      </c>
      <c r="I61" s="17" t="s">
        <v>197</v>
      </c>
      <c r="J61" s="39">
        <v>0.6</v>
      </c>
      <c r="K61" s="39">
        <v>6.048</v>
      </c>
      <c r="L61" s="134">
        <v>51</v>
      </c>
      <c r="M61" s="125" t="s">
        <v>77</v>
      </c>
    </row>
    <row r="62" spans="1:13" ht="15.75">
      <c r="A62" s="7">
        <v>52</v>
      </c>
      <c r="B62" s="15" t="s">
        <v>69</v>
      </c>
      <c r="C62" s="128" t="s">
        <v>70</v>
      </c>
      <c r="D62" s="39">
        <v>10.57</v>
      </c>
      <c r="E62" s="39">
        <v>14.14</v>
      </c>
      <c r="F62" s="39">
        <v>12.355</v>
      </c>
      <c r="G62" s="39">
        <v>0.6</v>
      </c>
      <c r="H62" s="39">
        <v>7.4130000000000003</v>
      </c>
      <c r="I62" s="17" t="s">
        <v>196</v>
      </c>
      <c r="J62" s="39">
        <v>0.8</v>
      </c>
      <c r="K62" s="39">
        <v>5.9304000000000006</v>
      </c>
      <c r="L62" s="134">
        <v>52</v>
      </c>
      <c r="M62" s="125" t="s">
        <v>83</v>
      </c>
    </row>
    <row r="63" spans="1:13" ht="15.75">
      <c r="A63" s="7">
        <v>53</v>
      </c>
      <c r="B63" s="15" t="s">
        <v>107</v>
      </c>
      <c r="C63" s="128" t="s">
        <v>28</v>
      </c>
      <c r="D63" s="39">
        <v>11.234999999999999</v>
      </c>
      <c r="E63" s="39">
        <v>13.43</v>
      </c>
      <c r="F63" s="39">
        <v>12.3325</v>
      </c>
      <c r="G63" s="39">
        <v>0.6</v>
      </c>
      <c r="H63" s="39">
        <v>7.3994999999999997</v>
      </c>
      <c r="I63" s="17" t="s">
        <v>196</v>
      </c>
      <c r="J63" s="39">
        <v>0.8</v>
      </c>
      <c r="K63" s="39">
        <v>5.9196</v>
      </c>
      <c r="L63" s="134">
        <v>53</v>
      </c>
      <c r="M63" s="125" t="s">
        <v>53</v>
      </c>
    </row>
    <row r="64" spans="1:13" ht="15.75">
      <c r="A64" s="7">
        <v>54</v>
      </c>
      <c r="B64" s="15" t="s">
        <v>108</v>
      </c>
      <c r="C64" s="128" t="s">
        <v>42</v>
      </c>
      <c r="D64" s="39">
        <v>10.66</v>
      </c>
      <c r="E64" s="39">
        <v>13.84</v>
      </c>
      <c r="F64" s="39">
        <v>12.25</v>
      </c>
      <c r="G64" s="39">
        <v>0.8</v>
      </c>
      <c r="H64" s="39">
        <v>9.8000000000000007</v>
      </c>
      <c r="I64" s="17" t="s">
        <v>197</v>
      </c>
      <c r="J64" s="39">
        <v>0.6</v>
      </c>
      <c r="K64" s="39">
        <v>5.88</v>
      </c>
      <c r="L64" s="134">
        <v>54</v>
      </c>
      <c r="M64" s="125" t="s">
        <v>83</v>
      </c>
    </row>
    <row r="65" spans="1:13" ht="15.75">
      <c r="A65" s="7">
        <v>55</v>
      </c>
      <c r="B65" s="15" t="s">
        <v>61</v>
      </c>
      <c r="C65" s="128" t="s">
        <v>62</v>
      </c>
      <c r="D65" s="39">
        <v>10.620000000000001</v>
      </c>
      <c r="E65" s="39">
        <v>13.545</v>
      </c>
      <c r="F65" s="39">
        <v>12.0825</v>
      </c>
      <c r="G65" s="39">
        <v>0.6</v>
      </c>
      <c r="H65" s="39">
        <v>7.2494999999999994</v>
      </c>
      <c r="I65" s="17" t="s">
        <v>196</v>
      </c>
      <c r="J65" s="39">
        <v>0.8</v>
      </c>
      <c r="K65" s="39">
        <v>5.7995999999999999</v>
      </c>
      <c r="L65" s="134">
        <v>55</v>
      </c>
      <c r="M65" s="125" t="s">
        <v>83</v>
      </c>
    </row>
    <row r="66" spans="1:13" ht="15.75">
      <c r="A66" s="7">
        <v>56</v>
      </c>
      <c r="B66" s="15" t="s">
        <v>38</v>
      </c>
      <c r="C66" s="128" t="s">
        <v>123</v>
      </c>
      <c r="D66" s="39">
        <v>10.835000000000001</v>
      </c>
      <c r="E66" s="39">
        <v>12.79</v>
      </c>
      <c r="F66" s="39">
        <v>11.8125</v>
      </c>
      <c r="G66" s="39">
        <v>0.6</v>
      </c>
      <c r="H66" s="39">
        <v>7.0874999999999995</v>
      </c>
      <c r="I66" s="17" t="s">
        <v>196</v>
      </c>
      <c r="J66" s="39">
        <v>0.8</v>
      </c>
      <c r="K66" s="39">
        <v>5.67</v>
      </c>
      <c r="L66" s="134">
        <v>56</v>
      </c>
      <c r="M66" s="125" t="s">
        <v>77</v>
      </c>
    </row>
    <row r="67" spans="1:13" ht="15.75">
      <c r="A67" s="7">
        <v>57</v>
      </c>
      <c r="B67" s="15" t="s">
        <v>125</v>
      </c>
      <c r="C67" s="128" t="s">
        <v>18</v>
      </c>
      <c r="D67" s="39">
        <v>10.25</v>
      </c>
      <c r="E67" s="39">
        <v>13.24</v>
      </c>
      <c r="F67" s="39">
        <v>11.745000000000001</v>
      </c>
      <c r="G67" s="39">
        <v>0.6</v>
      </c>
      <c r="H67" s="39">
        <v>7.0470000000000006</v>
      </c>
      <c r="I67" s="17" t="s">
        <v>196</v>
      </c>
      <c r="J67" s="39">
        <v>0.8</v>
      </c>
      <c r="K67" s="39">
        <v>5.6376000000000008</v>
      </c>
      <c r="L67" s="134">
        <v>57</v>
      </c>
      <c r="M67" s="125" t="s">
        <v>77</v>
      </c>
    </row>
    <row r="68" spans="1:13" ht="15.75">
      <c r="A68" s="7">
        <v>58</v>
      </c>
      <c r="B68" s="15" t="s">
        <v>134</v>
      </c>
      <c r="C68" s="128" t="s">
        <v>40</v>
      </c>
      <c r="D68" s="39">
        <v>10.46</v>
      </c>
      <c r="E68" s="39">
        <v>14.59</v>
      </c>
      <c r="F68" s="39">
        <v>12.525</v>
      </c>
      <c r="G68" s="39">
        <v>0.7</v>
      </c>
      <c r="H68" s="39">
        <v>8.7675000000000001</v>
      </c>
      <c r="I68" s="17" t="s">
        <v>197</v>
      </c>
      <c r="J68" s="39">
        <v>0.6</v>
      </c>
      <c r="K68" s="39">
        <v>5.2604999999999995</v>
      </c>
      <c r="L68" s="134">
        <v>58</v>
      </c>
      <c r="M68" s="125" t="s">
        <v>83</v>
      </c>
    </row>
    <row r="69" spans="1:13" ht="15.75">
      <c r="A69" s="7">
        <v>59</v>
      </c>
      <c r="B69" s="21" t="s">
        <v>161</v>
      </c>
      <c r="C69" s="129" t="s">
        <v>162</v>
      </c>
      <c r="D69" s="39">
        <v>10.155000000000001</v>
      </c>
      <c r="E69" s="39">
        <v>14.02</v>
      </c>
      <c r="F69" s="39">
        <v>12.0875</v>
      </c>
      <c r="G69" s="39">
        <v>0.7</v>
      </c>
      <c r="H69" s="39">
        <v>8.4612499999999997</v>
      </c>
      <c r="I69" s="17" t="s">
        <v>197</v>
      </c>
      <c r="J69" s="39">
        <v>0.6</v>
      </c>
      <c r="K69" s="39">
        <v>5.0767499999999997</v>
      </c>
      <c r="L69" s="134">
        <v>59</v>
      </c>
      <c r="M69" s="125" t="s">
        <v>83</v>
      </c>
    </row>
    <row r="70" spans="1:13" ht="15.75">
      <c r="A70" s="7">
        <v>60</v>
      </c>
      <c r="B70" s="15" t="s">
        <v>101</v>
      </c>
      <c r="C70" s="128" t="s">
        <v>102</v>
      </c>
      <c r="D70" s="39">
        <v>10.059999999999999</v>
      </c>
      <c r="E70" s="39">
        <v>13.77</v>
      </c>
      <c r="F70" s="39">
        <v>11.914999999999999</v>
      </c>
      <c r="G70" s="39">
        <v>0.7</v>
      </c>
      <c r="H70" s="39">
        <v>8.3404999999999987</v>
      </c>
      <c r="I70" s="17" t="s">
        <v>197</v>
      </c>
      <c r="J70" s="39">
        <v>0.6</v>
      </c>
      <c r="K70" s="39">
        <v>5.0042999999999989</v>
      </c>
      <c r="L70" s="134">
        <v>60</v>
      </c>
      <c r="M70" s="125" t="s">
        <v>51</v>
      </c>
    </row>
    <row r="71" spans="1:13" ht="15.75">
      <c r="A71" s="10"/>
      <c r="B71" s="41"/>
      <c r="C71" s="41"/>
      <c r="D71" s="54"/>
      <c r="E71" s="54"/>
      <c r="F71" s="48"/>
      <c r="G71" s="10"/>
      <c r="H71" s="78"/>
      <c r="I71" s="78"/>
      <c r="J71" s="78"/>
      <c r="K71" s="78"/>
      <c r="L71" s="78"/>
      <c r="M71" s="33"/>
    </row>
    <row r="72" spans="1:13">
      <c r="A72" s="90"/>
      <c r="B72" s="102"/>
      <c r="C72" s="98"/>
      <c r="D72" s="103"/>
      <c r="E72" s="103"/>
      <c r="F72" s="98"/>
      <c r="G72" s="113"/>
      <c r="H72" s="104"/>
      <c r="I72" s="104"/>
      <c r="J72" s="104"/>
      <c r="K72" s="104"/>
      <c r="L72" s="104"/>
      <c r="M72" s="105"/>
    </row>
    <row r="73" spans="1:13">
      <c r="A73" s="90"/>
      <c r="B73" s="91" t="s">
        <v>25</v>
      </c>
      <c r="C73" s="98"/>
      <c r="D73" s="103"/>
      <c r="E73" s="103"/>
      <c r="F73" s="98" t="s">
        <v>26</v>
      </c>
      <c r="G73" s="113"/>
      <c r="H73" s="104" t="s">
        <v>209</v>
      </c>
      <c r="I73" s="104"/>
      <c r="J73" s="104"/>
      <c r="K73" s="104"/>
      <c r="L73" s="104" t="s">
        <v>210</v>
      </c>
      <c r="M73" s="105"/>
    </row>
    <row r="74" spans="1:13" ht="15.75">
      <c r="A74" s="10"/>
      <c r="B74" s="41"/>
      <c r="C74" s="41"/>
      <c r="D74" s="54"/>
      <c r="E74" s="54"/>
      <c r="F74" s="49"/>
      <c r="G74" s="10"/>
      <c r="H74" s="78"/>
      <c r="I74" s="78"/>
      <c r="J74" s="78"/>
      <c r="K74" s="78"/>
      <c r="L74" s="78"/>
      <c r="M74" s="10"/>
    </row>
    <row r="75" spans="1:13" ht="15.75">
      <c r="A75" s="10"/>
      <c r="B75" s="41"/>
      <c r="C75" s="41"/>
      <c r="D75" s="54"/>
      <c r="E75" s="54"/>
      <c r="F75" s="49"/>
      <c r="G75" s="10"/>
      <c r="H75" s="78"/>
      <c r="I75" s="78"/>
      <c r="J75" s="78"/>
      <c r="K75" s="78"/>
      <c r="L75" s="78"/>
      <c r="M75" s="10"/>
    </row>
  </sheetData>
  <sortState ref="B11:M86">
    <sortCondition descending="1" ref="K11:K86"/>
  </sortState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sqref="A1:M24"/>
    </sheetView>
  </sheetViews>
  <sheetFormatPr baseColWidth="10" defaultRowHeight="15"/>
  <sheetData>
    <row r="1" spans="1:13" ht="31.5">
      <c r="A1" s="7">
        <v>61</v>
      </c>
      <c r="B1" s="15" t="s">
        <v>44</v>
      </c>
      <c r="C1" s="128" t="s">
        <v>79</v>
      </c>
      <c r="D1" s="39">
        <v>10.295</v>
      </c>
      <c r="E1" s="39">
        <v>13.385</v>
      </c>
      <c r="F1" s="39">
        <v>11.84</v>
      </c>
      <c r="G1" s="39">
        <v>0.7</v>
      </c>
      <c r="H1" s="39">
        <v>8.2880000000000003</v>
      </c>
      <c r="I1" s="17" t="s">
        <v>197</v>
      </c>
      <c r="J1" s="39">
        <v>0.6</v>
      </c>
      <c r="K1" s="39">
        <v>4.9728000000000003</v>
      </c>
      <c r="L1" s="134">
        <v>61</v>
      </c>
      <c r="M1" s="126" t="s">
        <v>84</v>
      </c>
    </row>
    <row r="2" spans="1:13" ht="15.75">
      <c r="A2" s="7">
        <v>62</v>
      </c>
      <c r="B2" s="18" t="s">
        <v>89</v>
      </c>
      <c r="C2" s="129" t="s">
        <v>24</v>
      </c>
      <c r="D2" s="39">
        <v>10.76</v>
      </c>
      <c r="E2" s="39">
        <v>13.995000000000001</v>
      </c>
      <c r="F2" s="39">
        <v>12.377500000000001</v>
      </c>
      <c r="G2" s="39">
        <v>0.6</v>
      </c>
      <c r="H2" s="39">
        <v>7.4265000000000008</v>
      </c>
      <c r="I2" s="17" t="s">
        <v>197</v>
      </c>
      <c r="J2" s="39">
        <v>0.6</v>
      </c>
      <c r="K2" s="39">
        <v>4.4559000000000006</v>
      </c>
      <c r="L2" s="134">
        <v>62</v>
      </c>
      <c r="M2" s="126" t="s">
        <v>83</v>
      </c>
    </row>
    <row r="3" spans="1:13" ht="31.5">
      <c r="A3" s="61">
        <v>63</v>
      </c>
      <c r="B3" s="18" t="s">
        <v>151</v>
      </c>
      <c r="C3" s="129" t="s">
        <v>152</v>
      </c>
      <c r="D3" s="39">
        <v>10.600000000000001</v>
      </c>
      <c r="E3" s="39">
        <v>13.84</v>
      </c>
      <c r="F3" s="39">
        <v>12.22</v>
      </c>
      <c r="G3" s="39">
        <v>0.6</v>
      </c>
      <c r="H3" s="39">
        <v>7.3319999999999999</v>
      </c>
      <c r="I3" s="17" t="s">
        <v>197</v>
      </c>
      <c r="J3" s="39">
        <v>0.6</v>
      </c>
      <c r="K3" s="39">
        <v>4.3991999999999996</v>
      </c>
      <c r="L3" s="134">
        <v>63</v>
      </c>
      <c r="M3" s="125" t="s">
        <v>83</v>
      </c>
    </row>
    <row r="4" spans="1:13" ht="15.75">
      <c r="A4" s="61">
        <v>64</v>
      </c>
      <c r="B4" s="15" t="s">
        <v>39</v>
      </c>
      <c r="C4" s="128" t="s">
        <v>68</v>
      </c>
      <c r="D4" s="39">
        <v>10.44</v>
      </c>
      <c r="E4" s="39">
        <v>13.53</v>
      </c>
      <c r="F4" s="39">
        <v>11.984999999999999</v>
      </c>
      <c r="G4" s="39">
        <v>0.6</v>
      </c>
      <c r="H4" s="39">
        <v>7.1909999999999998</v>
      </c>
      <c r="I4" s="17" t="s">
        <v>197</v>
      </c>
      <c r="J4" s="39">
        <v>0.6</v>
      </c>
      <c r="K4" s="39">
        <v>4.3145999999999995</v>
      </c>
      <c r="L4" s="134">
        <v>64</v>
      </c>
      <c r="M4" s="125" t="s">
        <v>83</v>
      </c>
    </row>
    <row r="5" spans="1:13" ht="15.75">
      <c r="A5" s="61">
        <v>65</v>
      </c>
      <c r="B5" s="15" t="s">
        <v>190</v>
      </c>
      <c r="C5" s="128" t="s">
        <v>129</v>
      </c>
      <c r="D5" s="39">
        <v>10.125</v>
      </c>
      <c r="E5" s="39">
        <v>13.76</v>
      </c>
      <c r="F5" s="39">
        <v>11.942499999999999</v>
      </c>
      <c r="G5" s="39">
        <v>0.6</v>
      </c>
      <c r="H5" s="39">
        <v>7.1654999999999989</v>
      </c>
      <c r="I5" s="17" t="s">
        <v>197</v>
      </c>
      <c r="J5" s="39">
        <v>0.6</v>
      </c>
      <c r="K5" s="39">
        <v>4.2992999999999988</v>
      </c>
      <c r="L5" s="134">
        <v>65</v>
      </c>
      <c r="M5" s="127" t="s">
        <v>83</v>
      </c>
    </row>
    <row r="6" spans="1:13" ht="15.75">
      <c r="A6" s="61">
        <v>66</v>
      </c>
      <c r="B6" s="18" t="s">
        <v>65</v>
      </c>
      <c r="C6" s="129" t="s">
        <v>126</v>
      </c>
      <c r="D6" s="39">
        <v>10.085000000000001</v>
      </c>
      <c r="E6" s="39">
        <v>13.455</v>
      </c>
      <c r="F6" s="39">
        <v>11.77</v>
      </c>
      <c r="G6" s="39">
        <v>0.6</v>
      </c>
      <c r="H6" s="39">
        <v>7.0619999999999994</v>
      </c>
      <c r="I6" s="17" t="s">
        <v>197</v>
      </c>
      <c r="J6" s="39">
        <v>0.6</v>
      </c>
      <c r="K6" s="39">
        <v>4.2371999999999996</v>
      </c>
      <c r="L6" s="134">
        <v>66</v>
      </c>
      <c r="M6" s="125" t="s">
        <v>83</v>
      </c>
    </row>
    <row r="7" spans="1:13" ht="15.75">
      <c r="A7" s="61">
        <v>67</v>
      </c>
      <c r="B7" s="15" t="s">
        <v>142</v>
      </c>
      <c r="C7" s="128" t="s">
        <v>20</v>
      </c>
      <c r="D7" s="39">
        <v>10.370000000000001</v>
      </c>
      <c r="E7" s="39">
        <v>15.16</v>
      </c>
      <c r="F7" s="39">
        <v>12.765000000000001</v>
      </c>
      <c r="G7" s="39">
        <v>0.8</v>
      </c>
      <c r="H7" s="39">
        <v>10.212000000000002</v>
      </c>
      <c r="I7" s="17" t="s">
        <v>198</v>
      </c>
      <c r="J7" s="39">
        <v>0.4</v>
      </c>
      <c r="K7" s="39">
        <v>4.0848000000000004</v>
      </c>
      <c r="L7" s="134">
        <v>67</v>
      </c>
      <c r="M7" s="125" t="s">
        <v>83</v>
      </c>
    </row>
    <row r="8" spans="1:13" ht="31.5">
      <c r="A8" s="36">
        <v>68</v>
      </c>
      <c r="B8" s="15" t="s">
        <v>99</v>
      </c>
      <c r="C8" s="128" t="s">
        <v>33</v>
      </c>
      <c r="D8" s="39">
        <v>10.395</v>
      </c>
      <c r="E8" s="39">
        <v>12.04</v>
      </c>
      <c r="F8" s="39">
        <v>11.217499999999999</v>
      </c>
      <c r="G8" s="39">
        <v>0.6</v>
      </c>
      <c r="H8" s="39">
        <v>6.7304999999999993</v>
      </c>
      <c r="I8" s="17" t="s">
        <v>197</v>
      </c>
      <c r="J8" s="39">
        <v>0.6</v>
      </c>
      <c r="K8" s="39">
        <v>4.0382999999999996</v>
      </c>
      <c r="L8" s="134">
        <v>68</v>
      </c>
      <c r="M8" s="125" t="s">
        <v>63</v>
      </c>
    </row>
    <row r="9" spans="1:13" ht="15.75">
      <c r="A9" s="36">
        <v>69</v>
      </c>
      <c r="B9" s="15" t="s">
        <v>191</v>
      </c>
      <c r="C9" s="128" t="s">
        <v>137</v>
      </c>
      <c r="D9" s="39">
        <v>11.17</v>
      </c>
      <c r="E9" s="39">
        <v>14.065000000000001</v>
      </c>
      <c r="F9" s="39">
        <v>12.6175</v>
      </c>
      <c r="G9" s="39">
        <v>0.8</v>
      </c>
      <c r="H9" s="39">
        <v>10.094000000000001</v>
      </c>
      <c r="I9" s="17" t="s">
        <v>198</v>
      </c>
      <c r="J9" s="39">
        <v>0.4</v>
      </c>
      <c r="K9" s="39">
        <v>4.0376000000000003</v>
      </c>
      <c r="L9" s="134">
        <v>69</v>
      </c>
      <c r="M9" s="125" t="s">
        <v>83</v>
      </c>
    </row>
    <row r="10" spans="1:13" ht="15.75">
      <c r="A10" s="36">
        <v>70</v>
      </c>
      <c r="B10" s="15" t="s">
        <v>81</v>
      </c>
      <c r="C10" s="128" t="s">
        <v>21</v>
      </c>
      <c r="D10" s="39">
        <v>11.07</v>
      </c>
      <c r="E10" s="39">
        <v>15.215</v>
      </c>
      <c r="F10" s="39">
        <v>13.1425</v>
      </c>
      <c r="G10" s="39">
        <v>0.7</v>
      </c>
      <c r="H10" s="39">
        <v>9.1997499999999999</v>
      </c>
      <c r="I10" s="17" t="s">
        <v>198</v>
      </c>
      <c r="J10" s="39">
        <v>0.4</v>
      </c>
      <c r="K10" s="39">
        <v>3.6798999999999999</v>
      </c>
      <c r="L10" s="134">
        <v>70</v>
      </c>
      <c r="M10" s="126" t="s">
        <v>83</v>
      </c>
    </row>
    <row r="11" spans="1:13" ht="15.75">
      <c r="A11" s="36">
        <v>71</v>
      </c>
      <c r="B11" s="15" t="s">
        <v>127</v>
      </c>
      <c r="C11" s="128" t="s">
        <v>117</v>
      </c>
      <c r="D11" s="39">
        <v>10.75</v>
      </c>
      <c r="E11" s="39">
        <v>15.52</v>
      </c>
      <c r="F11" s="39">
        <v>13.135</v>
      </c>
      <c r="G11" s="39">
        <v>0.7</v>
      </c>
      <c r="H11" s="39">
        <v>9.1944999999999997</v>
      </c>
      <c r="I11" s="17" t="s">
        <v>198</v>
      </c>
      <c r="J11" s="39">
        <v>0.4</v>
      </c>
      <c r="K11" s="39">
        <v>3.6778</v>
      </c>
      <c r="L11" s="134">
        <v>71</v>
      </c>
      <c r="M11" s="125" t="s">
        <v>83</v>
      </c>
    </row>
    <row r="12" spans="1:13" ht="31.5">
      <c r="A12" s="36">
        <v>72</v>
      </c>
      <c r="B12" s="15" t="s">
        <v>131</v>
      </c>
      <c r="C12" s="128" t="s">
        <v>62</v>
      </c>
      <c r="D12" s="39">
        <v>10.28</v>
      </c>
      <c r="E12" s="39">
        <v>15.32</v>
      </c>
      <c r="F12" s="39">
        <v>12.8</v>
      </c>
      <c r="G12" s="39">
        <v>0.7</v>
      </c>
      <c r="H12" s="39">
        <v>8.9599999999999991</v>
      </c>
      <c r="I12" s="17" t="s">
        <v>198</v>
      </c>
      <c r="J12" s="39">
        <v>0.4</v>
      </c>
      <c r="K12" s="39">
        <v>3.5839999999999996</v>
      </c>
      <c r="L12" s="134">
        <v>72</v>
      </c>
      <c r="M12" s="125" t="s">
        <v>83</v>
      </c>
    </row>
    <row r="13" spans="1:13" ht="15.75">
      <c r="A13" s="36">
        <v>73</v>
      </c>
      <c r="B13" s="24" t="s">
        <v>166</v>
      </c>
      <c r="C13" s="132" t="s">
        <v>167</v>
      </c>
      <c r="D13" s="39">
        <v>10.09</v>
      </c>
      <c r="E13" s="39">
        <v>13.24</v>
      </c>
      <c r="F13" s="39">
        <v>11.664999999999999</v>
      </c>
      <c r="G13" s="39">
        <v>0.5</v>
      </c>
      <c r="H13" s="39">
        <v>5.8324999999999996</v>
      </c>
      <c r="I13" s="17" t="s">
        <v>197</v>
      </c>
      <c r="J13" s="39">
        <v>0.6</v>
      </c>
      <c r="K13" s="39">
        <v>3.4994999999999998</v>
      </c>
      <c r="L13" s="134">
        <v>73</v>
      </c>
      <c r="M13" s="125" t="s">
        <v>83</v>
      </c>
    </row>
    <row r="14" spans="1:13" ht="31.5">
      <c r="A14" s="36">
        <v>74</v>
      </c>
      <c r="B14" s="15" t="s">
        <v>112</v>
      </c>
      <c r="C14" s="128" t="s">
        <v>117</v>
      </c>
      <c r="D14" s="39">
        <v>10.324999999999999</v>
      </c>
      <c r="E14" s="39">
        <v>14.1</v>
      </c>
      <c r="F14" s="39">
        <v>12.212499999999999</v>
      </c>
      <c r="G14" s="39">
        <v>0.7</v>
      </c>
      <c r="H14" s="39">
        <v>8.5487499999999983</v>
      </c>
      <c r="I14" s="17" t="s">
        <v>198</v>
      </c>
      <c r="J14" s="39">
        <v>0.4</v>
      </c>
      <c r="K14" s="39">
        <v>3.4194999999999993</v>
      </c>
      <c r="L14" s="134">
        <v>74</v>
      </c>
      <c r="M14" s="125" t="s">
        <v>83</v>
      </c>
    </row>
    <row r="15" spans="1:13" ht="15.75">
      <c r="A15" s="36">
        <v>75</v>
      </c>
      <c r="B15" s="15" t="s">
        <v>90</v>
      </c>
      <c r="C15" s="128" t="s">
        <v>91</v>
      </c>
      <c r="D15" s="39">
        <v>10.205</v>
      </c>
      <c r="E15" s="39">
        <v>13.07</v>
      </c>
      <c r="F15" s="39">
        <v>11.637499999999999</v>
      </c>
      <c r="G15" s="39">
        <v>0.7</v>
      </c>
      <c r="H15" s="39">
        <v>8.1462499999999984</v>
      </c>
      <c r="I15" s="17" t="s">
        <v>198</v>
      </c>
      <c r="J15" s="39">
        <v>0.4</v>
      </c>
      <c r="K15" s="39">
        <v>3.2584999999999997</v>
      </c>
      <c r="L15" s="134">
        <v>75</v>
      </c>
      <c r="M15" s="126" t="s">
        <v>83</v>
      </c>
    </row>
    <row r="16" spans="1:13" ht="31.5">
      <c r="A16" s="36">
        <v>76</v>
      </c>
      <c r="B16" s="15" t="s">
        <v>121</v>
      </c>
      <c r="C16" s="128" t="s">
        <v>122</v>
      </c>
      <c r="D16" s="39"/>
      <c r="E16" s="39">
        <v>13.64</v>
      </c>
      <c r="F16" s="39">
        <v>11.99</v>
      </c>
      <c r="G16" s="39">
        <v>0.6</v>
      </c>
      <c r="H16" s="39">
        <v>7.194</v>
      </c>
      <c r="I16" s="17" t="s">
        <v>198</v>
      </c>
      <c r="J16" s="39">
        <v>0.4</v>
      </c>
      <c r="K16" s="39">
        <v>2.8776000000000002</v>
      </c>
      <c r="L16" s="134">
        <v>76</v>
      </c>
      <c r="M16" s="125" t="s">
        <v>51</v>
      </c>
    </row>
    <row r="17" spans="1:13" ht="25.5">
      <c r="A17" s="89">
        <v>77</v>
      </c>
      <c r="B17" s="79" t="s">
        <v>175</v>
      </c>
      <c r="C17" s="133" t="s">
        <v>189</v>
      </c>
      <c r="D17" s="84"/>
      <c r="E17" s="84"/>
      <c r="F17" s="85"/>
      <c r="G17" s="110"/>
      <c r="H17" s="86"/>
      <c r="I17" s="86"/>
      <c r="J17" s="86"/>
      <c r="K17" s="86"/>
      <c r="L17" s="86"/>
      <c r="M17" s="88" t="s">
        <v>54</v>
      </c>
    </row>
    <row r="18" spans="1:13" ht="31.5">
      <c r="A18" s="83">
        <v>78</v>
      </c>
      <c r="B18" s="81" t="s">
        <v>176</v>
      </c>
      <c r="C18" s="81" t="s">
        <v>177</v>
      </c>
      <c r="D18" s="84"/>
      <c r="E18" s="84"/>
      <c r="F18" s="85"/>
      <c r="G18" s="110"/>
      <c r="H18" s="86"/>
      <c r="I18" s="86"/>
      <c r="J18" s="86"/>
      <c r="K18" s="86"/>
      <c r="L18" s="86"/>
      <c r="M18" s="62" t="s">
        <v>54</v>
      </c>
    </row>
    <row r="19" spans="1:13" ht="15.75">
      <c r="A19" s="83">
        <v>79</v>
      </c>
      <c r="B19" s="81" t="s">
        <v>178</v>
      </c>
      <c r="C19" s="81" t="s">
        <v>179</v>
      </c>
      <c r="D19" s="84"/>
      <c r="E19" s="84"/>
      <c r="F19" s="85"/>
      <c r="G19" s="110"/>
      <c r="H19" s="86"/>
      <c r="I19" s="86"/>
      <c r="J19" s="86"/>
      <c r="K19" s="86"/>
      <c r="L19" s="86"/>
      <c r="M19" s="62" t="s">
        <v>54</v>
      </c>
    </row>
    <row r="20" spans="1:13" ht="15.75">
      <c r="A20" s="83">
        <v>80</v>
      </c>
      <c r="B20" s="80" t="s">
        <v>180</v>
      </c>
      <c r="C20" s="80" t="s">
        <v>181</v>
      </c>
      <c r="D20" s="84"/>
      <c r="E20" s="84"/>
      <c r="F20" s="85"/>
      <c r="G20" s="110"/>
      <c r="H20" s="86"/>
      <c r="I20" s="86"/>
      <c r="J20" s="86"/>
      <c r="K20" s="86"/>
      <c r="L20" s="86"/>
      <c r="M20" s="62" t="s">
        <v>54</v>
      </c>
    </row>
    <row r="21" spans="1:13" ht="15.75">
      <c r="A21" s="83">
        <v>81</v>
      </c>
      <c r="B21" s="80" t="s">
        <v>76</v>
      </c>
      <c r="C21" s="80" t="s">
        <v>182</v>
      </c>
      <c r="D21" s="84"/>
      <c r="E21" s="84"/>
      <c r="F21" s="85"/>
      <c r="G21" s="110"/>
      <c r="H21" s="86"/>
      <c r="I21" s="86"/>
      <c r="J21" s="86"/>
      <c r="K21" s="86"/>
      <c r="L21" s="86"/>
      <c r="M21" s="62" t="s">
        <v>54</v>
      </c>
    </row>
    <row r="22" spans="1:13" ht="15.75">
      <c r="A22" s="83">
        <v>82</v>
      </c>
      <c r="B22" s="80" t="s">
        <v>183</v>
      </c>
      <c r="C22" s="80" t="s">
        <v>184</v>
      </c>
      <c r="D22" s="84"/>
      <c r="E22" s="84"/>
      <c r="F22" s="87"/>
      <c r="G22" s="83"/>
      <c r="H22" s="86"/>
      <c r="I22" s="86"/>
      <c r="J22" s="86"/>
      <c r="K22" s="86"/>
      <c r="L22" s="86"/>
      <c r="M22" s="62" t="s">
        <v>54</v>
      </c>
    </row>
    <row r="23" spans="1:13" ht="15.75">
      <c r="A23" s="83">
        <v>83</v>
      </c>
      <c r="B23" s="80" t="s">
        <v>185</v>
      </c>
      <c r="C23" s="80" t="s">
        <v>186</v>
      </c>
      <c r="D23" s="84"/>
      <c r="E23" s="84"/>
      <c r="F23" s="87"/>
      <c r="G23" s="83"/>
      <c r="H23" s="86"/>
      <c r="I23" s="86"/>
      <c r="J23" s="86"/>
      <c r="K23" s="86"/>
      <c r="L23" s="86"/>
      <c r="M23" s="62" t="s">
        <v>54</v>
      </c>
    </row>
    <row r="24" spans="1:13" ht="15.75">
      <c r="A24" s="83">
        <v>84</v>
      </c>
      <c r="B24" s="80" t="s">
        <v>114</v>
      </c>
      <c r="C24" s="80" t="s">
        <v>187</v>
      </c>
      <c r="D24" s="84"/>
      <c r="E24" s="84"/>
      <c r="F24" s="87"/>
      <c r="G24" s="83"/>
      <c r="H24" s="86"/>
      <c r="I24" s="86"/>
      <c r="J24" s="86"/>
      <c r="K24" s="86"/>
      <c r="L24" s="86"/>
      <c r="M24" s="6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Preselction 2015</vt:lpstr>
      <vt:lpstr>Feuil4</vt:lpstr>
      <vt:lpstr>Classement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2015-10-07T14:24:10Z</dcterms:modified>
</cp:coreProperties>
</file>